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งานปี 2557\ยุทธศาสตร์\พัฒนาผู้ใต้บังคับบัญชา\รอบที่ 2 2567\"/>
    </mc:Choice>
  </mc:AlternateContent>
  <xr:revisionPtr revIDLastSave="0" documentId="13_ncr:1_{45AFCC4C-5D91-437C-A6BE-D533DCFB60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เก็บข้อมูลHRD" sheetId="1" r:id="rId1"/>
    <sheet name="สรุปผลHRD" sheetId="2" r:id="rId2"/>
    <sheet name="ตรวจสอบชื่อผู้ยังไม่ได้รับพัฒนา" sheetId="3" r:id="rId3"/>
  </sheets>
  <definedNames>
    <definedName name="_xlnm._FilterDatabase" localSheetId="0" hidden="1">เก็บข้อมูลHRD!$A$6:$P$25</definedName>
    <definedName name="_xlnm._FilterDatabase" localSheetId="2" hidden="1">ตรวจสอบชื่อผู้ยังไม่ได้รับพัฒนา!$A$4:$D$4</definedName>
    <definedName name="_xlnm.Print_Area" localSheetId="0">เก็บข้อมูลHRD!$A$1:$M$42</definedName>
    <definedName name="_xlnm.Print_Area" localSheetId="1">สรุปผลHRD!$A$1:$N$24</definedName>
    <definedName name="_xlnm.Print_Titles" localSheetId="0">เก็บข้อมูลHRD!$6:$6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3" l="1"/>
  <c r="D12" i="3"/>
  <c r="D21" i="3"/>
  <c r="D5" i="3"/>
  <c r="L2" i="2" l="1"/>
  <c r="I4" i="2"/>
  <c r="M4" i="2"/>
  <c r="F19" i="2" l="1" a="1"/>
  <c r="F19" i="2" s="1"/>
  <c r="D19" i="2" a="1"/>
  <c r="D19" i="2" s="1"/>
  <c r="D15" i="3" l="1"/>
  <c r="D16" i="3"/>
  <c r="D17" i="3"/>
  <c r="D18" i="3"/>
  <c r="D19" i="3"/>
  <c r="D20" i="3"/>
  <c r="D22" i="3"/>
  <c r="D23" i="3"/>
  <c r="D6" i="3"/>
  <c r="D7" i="3"/>
  <c r="D8" i="3"/>
  <c r="D9" i="3"/>
  <c r="D10" i="3"/>
  <c r="D13" i="3"/>
  <c r="D14" i="3"/>
  <c r="M16" i="2"/>
  <c r="M15" i="2"/>
  <c r="M14" i="2"/>
  <c r="M13" i="2"/>
  <c r="M12" i="2"/>
  <c r="M11" i="2"/>
  <c r="M10" i="2"/>
  <c r="M9" i="2"/>
  <c r="M8" i="2"/>
  <c r="M7" i="2"/>
  <c r="J16" i="2"/>
  <c r="J15" i="2"/>
  <c r="J14" i="2"/>
  <c r="J13" i="2"/>
  <c r="J12" i="2"/>
  <c r="J11" i="2"/>
  <c r="J7" i="2"/>
  <c r="J9" i="2"/>
  <c r="J8" i="2"/>
  <c r="F24" i="2" a="1"/>
  <c r="F24" i="2" s="1"/>
  <c r="D24" i="2" a="1"/>
  <c r="D24" i="2" s="1"/>
  <c r="D22" i="2" a="1"/>
  <c r="D22" i="2" s="1"/>
  <c r="F22" i="2" s="1" a="1"/>
  <c r="F18" i="2" a="1"/>
  <c r="F18" i="2" s="1"/>
  <c r="D18" i="2"/>
  <c r="F13" i="2" a="1"/>
  <c r="F13" i="2" s="1"/>
  <c r="F14" i="2" a="1"/>
  <c r="F14" i="2" s="1"/>
  <c r="D14" i="2" a="1"/>
  <c r="D14" i="2" s="1"/>
  <c r="D13" i="2" a="1"/>
  <c r="D13" i="2" s="1"/>
  <c r="F9" i="2" a="1"/>
  <c r="F9" i="2" s="1"/>
  <c r="F10" i="2" s="1" a="1"/>
  <c r="F8" i="2" a="1"/>
  <c r="F8" i="2" s="1"/>
  <c r="D9" i="2" a="1"/>
  <c r="D9" i="2" s="1"/>
  <c r="D10" i="2" s="1" a="1"/>
  <c r="D8" i="2" a="1"/>
  <c r="D8" i="2" s="1"/>
  <c r="J10" i="2" a="1"/>
  <c r="J10" i="2" s="1"/>
  <c r="F4" i="2"/>
  <c r="D4" i="2"/>
  <c r="F22" i="2" l="1"/>
  <c r="D10" i="2"/>
  <c r="F10" i="2"/>
  <c r="F20" i="2"/>
  <c r="D20" i="2"/>
  <c r="D2" i="2"/>
  <c r="D15" i="2" l="1"/>
  <c r="F15" i="2"/>
  <c r="M17" i="2" l="1"/>
  <c r="J17" i="2"/>
</calcChain>
</file>

<file path=xl/sharedStrings.xml><?xml version="1.0" encoding="utf-8"?>
<sst xmlns="http://schemas.openxmlformats.org/spreadsheetml/2006/main" count="291" uniqueCount="114">
  <si>
    <t>ที่</t>
  </si>
  <si>
    <t>ตำแหน่ง/ ระดับ</t>
  </si>
  <si>
    <t>หน่วยงานที่จัด</t>
  </si>
  <si>
    <t>ประเภท</t>
  </si>
  <si>
    <t>ความสอดคล้องตามความรู้/ทักษะ/คุณลักษณะที่กำหนด</t>
  </si>
  <si>
    <t>วิธีการพัฒนา</t>
  </si>
  <si>
    <t>รอบการประเมิน</t>
  </si>
  <si>
    <t>ชื่อหน่วยงาน</t>
  </si>
  <si>
    <t>จำนวนครั้งที่ขรก.ได้รับการพัฒนา (ครั้ง)</t>
  </si>
  <si>
    <t>จำนวนขรก.ที่ได้รับการพัฒนา (คน)</t>
  </si>
  <si>
    <t>จำนวนครั้งที่พรก.ได้รับการพัฒนา (ครั้ง)</t>
  </si>
  <si>
    <t>จำนวนพรก.ที่ได้รับการพัฒนา (คน)</t>
  </si>
  <si>
    <t>รวมทั้งปีงบประมาณ</t>
  </si>
  <si>
    <t>รอบการประเมินที่ 1</t>
  </si>
  <si>
    <t>รอบการประเมินที่ 2</t>
  </si>
  <si>
    <t>1)ความรู้/ทักษะเฉพาะทางในสายงาน</t>
  </si>
  <si>
    <t>2)ภาษา</t>
  </si>
  <si>
    <t>3)ภาวะผู้นำ/คุณธรรม/จริยธรรม</t>
  </si>
  <si>
    <t>4)จิตอาสา/บริการ</t>
  </si>
  <si>
    <t>5)ความรับผิดชอบ/ซื่อสัตย์สุจริต</t>
  </si>
  <si>
    <t>6)ทำงานเป็นทีม</t>
  </si>
  <si>
    <t>9)การใช้เทคโนโลยี</t>
  </si>
  <si>
    <t>10)ทักษะการคิด</t>
  </si>
  <si>
    <t>4)ชุมชนนักปฏิบัติ(CoP)</t>
  </si>
  <si>
    <t>7)คิดค้น/พัฒนาและประยุกต์ใช้นวัตกรรมใหม่ๆ</t>
  </si>
  <si>
    <t>8)กฎหมาย/กฎระเบียบในการปฏิบัติงาน</t>
  </si>
  <si>
    <t>5)สอนงาน</t>
  </si>
  <si>
    <t>6)มอบหมายงาน</t>
  </si>
  <si>
    <t>7)ดูงานนอกสถานที่</t>
  </si>
  <si>
    <t>8)หมุนเวียนงาน</t>
  </si>
  <si>
    <t>9)เรียนรู้ด้วยตนเอง</t>
  </si>
  <si>
    <t>10)อื่นๆ</t>
  </si>
  <si>
    <t>สรุปขอบเขตการพัฒนาความรู้/ทักษะ/คุณลักษณะ (ครั้ง)</t>
  </si>
  <si>
    <t>สรุปวิธีการพัฒนา (ครั้ง)</t>
  </si>
  <si>
    <t>ผลการพัฒนาบุคลากร รอบการประเมินที่ 1</t>
  </si>
  <si>
    <t>ผลการพัฒนาบุคลากร รอบการประเมินที่ 2</t>
  </si>
  <si>
    <t>ผลการพัฒนาบุคลากร ทั้งปีงบประมาณ</t>
  </si>
  <si>
    <t>ร้อยละของบุคลากรที่สามารถนำความรู้ไปใช้ประโยชน์</t>
  </si>
  <si>
    <t>จำนวนบุคลากรที่สามารถนำความรู้ไปใช้ประโยชน์ (คน)</t>
  </si>
  <si>
    <t>ผลการนำความรู้ไปใช้ประโยชน์ ทั้งปีงบประมาณ</t>
  </si>
  <si>
    <t>2)อบรมกับหน่วยงานในกรมฯ</t>
  </si>
  <si>
    <t>ค่าใช้จ่ายในการพัฒนาบุคลากร ทั้งปีงบประมาณ</t>
  </si>
  <si>
    <t>ค่าใช้จ่ายรวมทั้งหน่วยงาน (บาท)</t>
  </si>
  <si>
    <t>ช่วงเวลา (วันที่)</t>
  </si>
  <si>
    <t>จำนวนชั่วโมง</t>
  </si>
  <si>
    <t>วันที่ส่งรายงาน</t>
  </si>
  <si>
    <t>จำนวนข้าราชการ
ทั้งหมดในหน่วยงาน (คน)</t>
  </si>
  <si>
    <t>ปีงบประมาณ (พ.ศ.)</t>
  </si>
  <si>
    <t>1)อบรมกับหน่วยงานนอกกรมฯ</t>
  </si>
  <si>
    <t>3)e-Learning</t>
  </si>
  <si>
    <t>รายงานผลการนำไปใช้ประโยชน์</t>
  </si>
  <si>
    <t>ข้าราชการ</t>
  </si>
  <si>
    <t>รวม (ครั้ง)</t>
  </si>
  <si>
    <t>จำนวนพนักงานราชการทั้งหมดในหน่วยงาน (คน)</t>
  </si>
  <si>
    <t xml:space="preserve">ชื่อหน่วยงาน   </t>
  </si>
  <si>
    <t>กอ</t>
  </si>
  <si>
    <t>ลำดับ</t>
  </si>
  <si>
    <t xml:space="preserve"> </t>
  </si>
  <si>
    <t>ค่าใช้จ่ายเฉลี่ย/คน (เฉพาะหลักสูตรที่มีค่าธรรมเนียม)</t>
  </si>
  <si>
    <r>
      <t>จำนวน</t>
    </r>
    <r>
      <rPr>
        <b/>
        <u/>
        <sz val="12"/>
        <color theme="1"/>
        <rFont val="TH SarabunPSK"/>
        <family val="2"/>
      </rPr>
      <t>ข้าราชการ</t>
    </r>
    <r>
      <rPr>
        <b/>
        <sz val="12"/>
        <color theme="1"/>
        <rFont val="TH SarabunPSK"/>
        <family val="2"/>
      </rPr>
      <t>ทั้งหมด
ในหน่วยงาน (คน)</t>
    </r>
  </si>
  <si>
    <r>
      <t>จำนวน</t>
    </r>
    <r>
      <rPr>
        <b/>
        <u/>
        <sz val="11.3"/>
        <color theme="1"/>
        <rFont val="TH SarabunPSK"/>
        <family val="2"/>
      </rPr>
      <t>พนักงานราชการ</t>
    </r>
    <r>
      <rPr>
        <b/>
        <sz val="11.3"/>
        <color theme="1"/>
        <rFont val="TH SarabunPSK"/>
        <family val="2"/>
      </rPr>
      <t>ทั้งหมด
ในหน่วยงาน (คน)</t>
    </r>
  </si>
  <si>
    <t>หมายเหตุ  นำส่งกองการเจ้าหน้าที่เป็นไฟล์เท่านั้น</t>
  </si>
  <si>
    <r>
      <t>คำนำหน้าชื่อ (</t>
    </r>
    <r>
      <rPr>
        <b/>
        <sz val="17"/>
        <color rgb="FFFF0000"/>
        <rFont val="TH SarabunPSK"/>
        <family val="2"/>
      </rPr>
      <t>ไม่ใช้ตัวย่อ</t>
    </r>
    <r>
      <rPr>
        <b/>
        <sz val="17"/>
        <color theme="1"/>
        <rFont val="TH SarabunPSK"/>
        <family val="2"/>
      </rPr>
      <t xml:space="preserve">)/
ชื่อ-สกุล </t>
    </r>
  </si>
  <si>
    <r>
      <t>คำนำหน้าชื่อ (</t>
    </r>
    <r>
      <rPr>
        <b/>
        <sz val="12"/>
        <color rgb="FFFF0000"/>
        <rFont val="TH SarabunPSK"/>
        <family val="2"/>
      </rPr>
      <t>ไม่ใช้ตัวย่อ</t>
    </r>
    <r>
      <rPr>
        <b/>
        <sz val="12"/>
        <color theme="1"/>
        <rFont val="TH SarabunPSK"/>
        <family val="2"/>
      </rPr>
      <t xml:space="preserve">)/
ชื่อ-สกุล </t>
    </r>
  </si>
  <si>
    <t>โปรแกรมตรวจสอบรายชื่อผู้ที่ยังไม่ได้รับการพัฒนา (หากต้องการ)</t>
  </si>
  <si>
    <t>สถานะการได้รับการพัฒนา
ตั้งแต่ต้นปีงบประมาณ - ปัจจุบัน</t>
  </si>
  <si>
    <t>พนักงานราชการ</t>
  </si>
  <si>
    <r>
      <t xml:space="preserve">                                   </t>
    </r>
    <r>
      <rPr>
        <b/>
        <u/>
        <sz val="12"/>
        <color theme="1"/>
        <rFont val="TH SarabunPSK"/>
        <family val="2"/>
      </rPr>
      <t>เป้าหมายการพัฒนาบุคลากรกรมปศุสัตว์
ตัวชี้วัด:</t>
    </r>
    <r>
      <rPr>
        <sz val="12"/>
        <color theme="1"/>
        <rFont val="TH SarabunPSK"/>
        <family val="2"/>
      </rPr>
      <t xml:space="preserve"> ร้อยละของบุคลากรในหน่วยงาน (ข้าราชการและพนักงานราชการ) ที่ได้รับการพัฒนาความรู้ ทักษะ และสมรรถนะที่จำเป็นต่อการปฏิบัติงาน ไม่น้อยกว่า 1 ครั้งต่อปี
</t>
    </r>
    <r>
      <rPr>
        <b/>
        <u/>
        <sz val="12"/>
        <color theme="1"/>
        <rFont val="TH SarabunPSK"/>
        <family val="2"/>
      </rPr>
      <t>ค่าเป้าหมาย:</t>
    </r>
    <r>
      <rPr>
        <sz val="12"/>
        <color theme="1"/>
        <rFont val="TH SarabunPSK"/>
        <family val="2"/>
      </rPr>
      <t xml:space="preserve">       ปีงบประมาณ พ.ศ. 2561 ค่าเป้าหมาย ร้อยละ 60
                       ปีงบประมาณ พ.ศ. 2562 ค่าเป้าหมาย ร้อยละ 70
                       ปีงบประมาณ พ.ศ. 2563 ค่าเป้าหมาย ร้อยละ 80
                       ปีงบประมาณ พ.ศ. 2564 ค่าเป้าหมาย ร้อยละ 90
                       ปีงบประมาณ พ.ศ. 2565 ค่าเป้าหมาย ร้อยละ 100</t>
    </r>
  </si>
  <si>
    <t>ระบุชื่อเรื่อง/หลักสูตรที่พัฒนา</t>
  </si>
  <si>
    <r>
      <rPr>
        <b/>
        <u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 
1. การป้อนรายชื่อบุคลากรคนเดียวกันจะต้องเหมือนกันทุกประการ ทั้งตัวสะกด ช่องว่างระหว่างชื่อ-นามสกุล หรือช่องว่างหลังนามสกุล
</t>
    </r>
    <r>
      <rPr>
        <i/>
        <sz val="16"/>
        <color theme="1"/>
        <rFont val="TH SarabunPSK"/>
        <family val="2"/>
      </rPr>
      <t>ตัวอย่างที่1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  อดทน" (มีช่องว่างระหว่างชื่อ-สกุลมากกว่า 1 ช่อง) ระบบจะคำนวณว่าเป็น 2 คน
</t>
    </r>
    <r>
      <rPr>
        <i/>
        <sz val="16"/>
        <color theme="1"/>
        <rFont val="TH SarabunPSK"/>
        <family val="2"/>
      </rPr>
      <t>ตัวอย่างที่2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อดทน</t>
    </r>
    <r>
      <rPr>
        <u/>
        <sz val="16"/>
        <color rgb="FFFF0000"/>
        <rFont val="TH SarabunPSK"/>
        <family val="2"/>
      </rPr>
      <t xml:space="preserve">   </t>
    </r>
    <r>
      <rPr>
        <sz val="16"/>
        <color theme="1"/>
        <rFont val="TH SarabunPSK"/>
        <family val="2"/>
      </rPr>
      <t>" (มีช่องว่างแฝงหลังนามสกุล) ระบบจะคำนวณว่าเป็น 2 คน
2. โปรแกรมจะคำนวณสถานะการพัฒนาตั้งแต่เริ่มปีงบประมาณจนถึงปัจจุบัน โดยไม่แยกรอบการประเมิน
3. สามารถเพิ่ม-ลด ปรับเปลี่ยนรายชื่อบุคลากรได้
4. Sheetนี้ไม่ต้องนำส่งกองการเจ้าหน้าที่</t>
    </r>
  </si>
  <si>
    <t>ค่าธรรมเนียมหลักสูตร (ถ้ามี) (บาท)</t>
  </si>
  <si>
    <r>
      <rPr>
        <b/>
        <sz val="22"/>
        <rFont val="TH SarabunPSK"/>
        <family val="2"/>
      </rPr>
      <t xml:space="preserve">                      </t>
    </r>
    <r>
      <rPr>
        <b/>
        <i/>
        <u/>
        <sz val="22"/>
        <rFont val="JasmineUPC"/>
        <family val="1"/>
      </rPr>
      <t>โปรแกรม</t>
    </r>
    <r>
      <rPr>
        <b/>
        <i/>
        <u/>
        <sz val="36"/>
        <color theme="4"/>
        <rFont val="JasmineUPC"/>
        <family val="1"/>
      </rPr>
      <t>สรุปผล</t>
    </r>
    <r>
      <rPr>
        <b/>
        <i/>
        <u/>
        <sz val="22"/>
        <rFont val="JasmineUPC"/>
        <family val="1"/>
      </rPr>
      <t>การพัฒนาบุคลากรกรมปศุสัตว์รายหน่วยงาน</t>
    </r>
  </si>
  <si>
    <r>
      <t xml:space="preserve">  </t>
    </r>
    <r>
      <rPr>
        <b/>
        <i/>
        <sz val="18"/>
        <rFont val="JasmineUPC"/>
        <family val="1"/>
      </rPr>
      <t xml:space="preserve">  </t>
    </r>
    <r>
      <rPr>
        <b/>
        <i/>
        <u/>
        <sz val="18"/>
        <rFont val="JasmineUPC"/>
        <family val="1"/>
      </rPr>
      <t>แบบฟอร์มเก็บข้อมูล</t>
    </r>
    <r>
      <rPr>
        <b/>
        <i/>
        <u/>
        <sz val="28"/>
        <color theme="4"/>
        <rFont val="JasmineUPC"/>
        <family val="1"/>
      </rPr>
      <t>ผล</t>
    </r>
    <r>
      <rPr>
        <b/>
        <i/>
        <u/>
        <sz val="18"/>
        <rFont val="JasmineUPC"/>
        <family val="1"/>
      </rPr>
      <t>การพัฒนาบุคลากรกรมปศุสัตว์รายหน่วยงาน</t>
    </r>
  </si>
  <si>
    <r>
      <rPr>
        <b/>
        <u/>
        <sz val="16"/>
        <color theme="1"/>
        <rFont val="TH SarabunPSK"/>
        <family val="2"/>
      </rPr>
      <t>คำชี้แจง</t>
    </r>
    <r>
      <rPr>
        <sz val="16"/>
        <color theme="1"/>
        <rFont val="TH SarabunPSK"/>
        <family val="2"/>
      </rPr>
      <t xml:space="preserve">  ให้ท่านป้อนรายชื่อบุคลากรทุกคนในหน่วยงาน (ยกเว้นลูกจ้าง)  ลงในช่อง "คำนำหน้าชื่อ (ไม่ใช้ตัวย่อ)/ชื่อ-สกุล" ระบบจะทำการตรวจสอบรายชื่อที่ท่านป้อนกับSheet</t>
    </r>
    <r>
      <rPr>
        <sz val="16"/>
        <rFont val="TH SarabunPSK"/>
        <family val="2"/>
      </rPr>
      <t xml:space="preserve"> "เก็บข้อมูลHRD"</t>
    </r>
    <r>
      <rPr>
        <sz val="16"/>
        <color theme="7"/>
        <rFont val="TH SarabunPSK"/>
        <family val="2"/>
      </rPr>
      <t xml:space="preserve"> </t>
    </r>
    <r>
      <rPr>
        <sz val="16"/>
        <color theme="1"/>
        <rFont val="TH SarabunPSK"/>
        <family val="2"/>
      </rPr>
      <t xml:space="preserve">หากรายชื่อใดเคยได้รับการพัฒนาแล้วอย่างน้อย 1 ครั้งในช่วงที่ผ่านมา ระบบจะแสดงผลว่า </t>
    </r>
    <r>
      <rPr>
        <sz val="16"/>
        <color rgb="FF00B050"/>
        <rFont val="TH SarabunPSK"/>
        <family val="2"/>
      </rPr>
      <t xml:space="preserve">"ได้รับการพัฒนาแล้ว" </t>
    </r>
    <r>
      <rPr>
        <sz val="16"/>
        <rFont val="TH SarabunPSK"/>
        <family val="2"/>
      </rPr>
      <t>หากรายชื่อใดไม่เคยได้รับการพัฒนาเลย ระบบจะแสดงผลว่า</t>
    </r>
    <r>
      <rPr>
        <sz val="16"/>
        <color rgb="FF00B050"/>
        <rFont val="TH SarabunPSK"/>
        <family val="2"/>
      </rPr>
      <t xml:space="preserve"> </t>
    </r>
    <r>
      <rPr>
        <sz val="16"/>
        <color rgb="FFFF0000"/>
        <rFont val="TH SarabunPSK"/>
        <family val="2"/>
      </rPr>
      <t>"ยังไม่ได้รับการพัฒนา"</t>
    </r>
  </si>
  <si>
    <t>ผู้บันทึกข้อมูล</t>
  </si>
  <si>
    <t>ร้อยละของขรก.ที่ได้รับการพัฒนาไม่น้อยกว่า 1 ครั้ง/ปี</t>
  </si>
  <si>
    <t>ร้อยละของพรก.ที่ได้รับการพัฒนาไม่น้อยกว่า 1 ครั้ง/ปี</t>
  </si>
  <si>
    <t>สำนักงานปศุสัตว์จังหวัดภูเก็ต</t>
  </si>
  <si>
    <t>นายจิรายุ  นิรันดร์วิโรจน์</t>
  </si>
  <si>
    <t>นางสาวสนธยา  สงสิงห์</t>
  </si>
  <si>
    <t>นายไพรสน  เรืองดำ</t>
  </si>
  <si>
    <t>นายธีระติ  ยกย่อง</t>
  </si>
  <si>
    <t>นางสาวเสาวลักษณ์  แก้วช่วย</t>
  </si>
  <si>
    <t>สัตวแพทย์อาวุโส</t>
  </si>
  <si>
    <t>เจ้าพนักงานการเงินและบัญชีปฏิบัติงาน</t>
  </si>
  <si>
    <t>นักวิชาการสัตวบาล</t>
  </si>
  <si>
    <t>นักวิชาการเงินและบัญชี</t>
  </si>
  <si>
    <t>เจ้าหน้าที่ระบบงานคอมพิวเตอร์</t>
  </si>
  <si>
    <t>เจ้าพนักงานสัตวบาล</t>
  </si>
  <si>
    <t>พนักงานผู้ช่วยสัตวบาล</t>
  </si>
  <si>
    <t>การใช้เทคโนโลยี</t>
  </si>
  <si>
    <t>มี</t>
  </si>
  <si>
    <t>ชุมชนนักปฏิบัติ(CoP)</t>
  </si>
  <si>
    <t>นางสาวกรุณา ทองเพ็ง</t>
  </si>
  <si>
    <t>นายวงศพัทธ์  จันไชยยศ</t>
  </si>
  <si>
    <t>นางสาวศิริวรรณ  ไกรเทพ</t>
  </si>
  <si>
    <t>นายสุเพียบ  ศรีรัตนประพันธ์</t>
  </si>
  <si>
    <t>นางสาวปริชญา ชัยชนะ</t>
  </si>
  <si>
    <t>นายสมศักดิ์  เพียรกิจ</t>
  </si>
  <si>
    <t>นางสาวขวัญชนินทร์  สุวรรณมณี</t>
  </si>
  <si>
    <t>นางสาวกรุณา  ทองเพ็ง</t>
  </si>
  <si>
    <t>นายสัตวแพทย์ปฏิบัติการ</t>
  </si>
  <si>
    <t>นางสาวสุชาดา หมื่นโพธิ์</t>
  </si>
  <si>
    <t>นายอนุสรณ์ เครือไม้</t>
  </si>
  <si>
    <t>นางสาวนุชพิชา กองทอง</t>
  </si>
  <si>
    <t>เจ้าพนักงานธุรการชำนาญงาน</t>
  </si>
  <si>
    <t>นายคมกฤช ขจีรัมย์</t>
  </si>
  <si>
    <t>นายกฤษฏ์ แก้วบุดดา</t>
  </si>
  <si>
    <t>นางสาววรพรรณ งานภิญโญ</t>
  </si>
  <si>
    <t>นางสาวเพ็ญศรี สันตะวา</t>
  </si>
  <si>
    <t>นายสัตวแพทย์ชำนาญการพิเศษ</t>
  </si>
  <si>
    <t>นักวิชาการสัตวบาลปฎิบัติการ</t>
  </si>
  <si>
    <t>เจ้าพนักงานสัตวบาล ปฏิบัติงาน</t>
  </si>
  <si>
    <t>การใช้ Timestamp Camera ในงานปศุสัตว์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</si>
</sst>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87" formatCode="[$-1870000]d/m/yy;@"/>
    <numFmt numFmtId="188" formatCode="[$-187041E]d\ mmm\ yy;@"/>
    <numFmt numFmtId="189" formatCode="#,##0_ ;\-#,##0\ "/>
    <numFmt numFmtId="190" formatCode="#,##0.00_ ;\-#,##0.00\ "/>
    <numFmt numFmtId="191" formatCode="&quot;฿&quot;#,##0.00"/>
  </numFmts>
  <fonts count="57" x14ac:knownFonts="1"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3"/>
      <color theme="1"/>
      <name val="TH SarabunPSK"/>
      <family val="2"/>
    </font>
    <font>
      <b/>
      <u/>
      <sz val="18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8"/>
      <color theme="1"/>
      <name val="TH SarabunPSK"/>
      <family val="2"/>
    </font>
    <font>
      <sz val="8"/>
      <name val="Tahoma"/>
      <family val="2"/>
      <charset val="222"/>
      <scheme val="minor"/>
    </font>
    <font>
      <b/>
      <sz val="14"/>
      <color theme="1"/>
      <name val="TH SarabunPSK"/>
      <family val="2"/>
      <charset val="222"/>
    </font>
    <font>
      <sz val="14"/>
      <color theme="1"/>
      <name val="TH SarabunPSK"/>
      <family val="2"/>
      <charset val="222"/>
    </font>
    <font>
      <sz val="14"/>
      <color rgb="FFFF0000"/>
      <name val="TH SarabunPSK"/>
      <family val="2"/>
      <charset val="222"/>
    </font>
    <font>
      <sz val="11"/>
      <color theme="1"/>
      <name val="Tahoma"/>
      <family val="2"/>
      <charset val="222"/>
      <scheme val="minor"/>
    </font>
    <font>
      <sz val="15"/>
      <color theme="1"/>
      <name val="TH SarabunPSK"/>
      <family val="2"/>
    </font>
    <font>
      <b/>
      <sz val="16"/>
      <name val="TH SarabunPSK"/>
      <family val="2"/>
    </font>
    <font>
      <b/>
      <u/>
      <sz val="18"/>
      <color rgb="FFFF0000"/>
      <name val="TH SarabunPSK"/>
      <family val="2"/>
    </font>
    <font>
      <sz val="16"/>
      <name val="TH SarabunPSK"/>
      <family val="2"/>
    </font>
    <font>
      <sz val="14"/>
      <color rgb="FFFF0000"/>
      <name val="TH SarabunPSK"/>
      <family val="2"/>
    </font>
    <font>
      <sz val="14"/>
      <name val="TH SarabunPSK"/>
      <family val="2"/>
      <charset val="222"/>
    </font>
    <font>
      <b/>
      <sz val="15"/>
      <color theme="1"/>
      <name val="TH SarabunPSK"/>
      <family val="2"/>
    </font>
    <font>
      <b/>
      <sz val="9"/>
      <color theme="1"/>
      <name val="TH SarabunPSK"/>
      <family val="2"/>
    </font>
    <font>
      <sz val="17"/>
      <color theme="1"/>
      <name val="TH SarabunPSK"/>
      <family val="2"/>
    </font>
    <font>
      <b/>
      <sz val="17"/>
      <color theme="1"/>
      <name val="TH SarabunPSK"/>
      <family val="2"/>
    </font>
    <font>
      <b/>
      <sz val="12"/>
      <color theme="1"/>
      <name val="TH SarabunPSK"/>
      <family val="2"/>
    </font>
    <font>
      <sz val="14"/>
      <name val="TH SarabunPSK"/>
      <family val="2"/>
    </font>
    <font>
      <b/>
      <sz val="22"/>
      <name val="TH SarabunPSK"/>
      <family val="2"/>
    </font>
    <font>
      <b/>
      <u/>
      <sz val="12"/>
      <color theme="1"/>
      <name val="TH SarabunPSK"/>
      <family val="2"/>
    </font>
    <font>
      <b/>
      <sz val="11.3"/>
      <color theme="1"/>
      <name val="TH SarabunPSK"/>
      <family val="2"/>
    </font>
    <font>
      <b/>
      <u/>
      <sz val="11.3"/>
      <color theme="1"/>
      <name val="TH SarabunPSK"/>
      <family val="2"/>
    </font>
    <font>
      <b/>
      <sz val="17"/>
      <color rgb="FFFF0000"/>
      <name val="TH SarabunPSK"/>
      <family val="2"/>
    </font>
    <font>
      <b/>
      <sz val="12"/>
      <color rgb="FFFF0000"/>
      <name val="TH SarabunPSK"/>
      <family val="2"/>
    </font>
    <font>
      <b/>
      <u/>
      <sz val="16"/>
      <color theme="1"/>
      <name val="TH SarabunPSK"/>
      <family val="2"/>
    </font>
    <font>
      <sz val="16"/>
      <color rgb="FF00B050"/>
      <name val="TH SarabunPSK"/>
      <family val="2"/>
    </font>
    <font>
      <sz val="16"/>
      <color rgb="FFFF0000"/>
      <name val="TH SarabunPSK"/>
      <family val="2"/>
    </font>
    <font>
      <i/>
      <sz val="16"/>
      <color theme="1"/>
      <name val="TH SarabunPSK"/>
      <family val="2"/>
    </font>
    <font>
      <u/>
      <sz val="16"/>
      <color rgb="FFFF0000"/>
      <name val="TH SarabunPSK"/>
      <family val="2"/>
    </font>
    <font>
      <b/>
      <sz val="16"/>
      <color theme="1"/>
      <name val="TH SarabunPSK"/>
      <family val="2"/>
      <charset val="222"/>
    </font>
    <font>
      <b/>
      <sz val="7"/>
      <color theme="1"/>
      <name val="TH SarabunPSK"/>
      <family val="2"/>
    </font>
    <font>
      <sz val="12"/>
      <color theme="1"/>
      <name val="TH SarabunPSK"/>
      <family val="2"/>
    </font>
    <font>
      <b/>
      <i/>
      <sz val="18"/>
      <name val="TH SarabunPSK"/>
      <family val="2"/>
      <charset val="222"/>
    </font>
    <font>
      <b/>
      <i/>
      <sz val="18"/>
      <name val="JasmineUPC"/>
      <family val="1"/>
    </font>
    <font>
      <b/>
      <i/>
      <u/>
      <sz val="18"/>
      <name val="JasmineUPC"/>
      <family val="1"/>
    </font>
    <font>
      <b/>
      <i/>
      <u/>
      <sz val="22"/>
      <name val="JasmineUPC"/>
      <family val="1"/>
    </font>
    <font>
      <b/>
      <u/>
      <sz val="22"/>
      <name val="TH SarabunPSK"/>
      <family val="2"/>
      <charset val="222"/>
    </font>
    <font>
      <b/>
      <u/>
      <sz val="22"/>
      <color theme="1"/>
      <name val="TH SarabunPSK"/>
      <family val="2"/>
      <charset val="222"/>
    </font>
    <font>
      <b/>
      <i/>
      <u/>
      <sz val="28"/>
      <color theme="4"/>
      <name val="JasmineUPC"/>
      <family val="1"/>
    </font>
    <font>
      <b/>
      <i/>
      <u/>
      <sz val="36"/>
      <color theme="4"/>
      <name val="JasmineUPC"/>
      <family val="1"/>
    </font>
    <font>
      <b/>
      <i/>
      <sz val="26"/>
      <color theme="1"/>
      <name val="JasmineUPC"/>
      <family val="1"/>
    </font>
    <font>
      <sz val="16"/>
      <color theme="7"/>
      <name val="TH SarabunPSK"/>
      <family val="2"/>
    </font>
    <font>
      <b/>
      <sz val="8"/>
      <color theme="1"/>
      <name val="TH SarabunPSK"/>
      <family val="2"/>
    </font>
    <font>
      <sz val="10"/>
      <name val="TH SarabunPSK"/>
      <family val="2"/>
    </font>
    <font>
      <sz val="18"/>
      <name val="TH SarabunIT๙"/>
      <family val="2"/>
    </font>
    <font>
      <sz val="14"/>
      <name val="TH SarabunIT๙"/>
      <family val="2"/>
    </font>
    <font>
      <sz val="14"/>
      <name val="TH SarabunIT๙"/>
      <family val="2"/>
      <charset val="22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174">
    <xf numFmtId="0" fontId="0" fillId="0" borderId="0" xfId="0"/>
    <xf numFmtId="0" fontId="4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5" fillId="0" borderId="0" xfId="0" applyFont="1" applyAlignment="1">
      <alignment vertical="center" shrinkToFit="1"/>
    </xf>
    <xf numFmtId="0" fontId="7" fillId="2" borderId="0" xfId="0" applyFont="1" applyFill="1" applyAlignment="1">
      <alignment vertical="center" shrinkToFit="1"/>
    </xf>
    <xf numFmtId="0" fontId="8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center" shrinkToFit="1"/>
    </xf>
    <xf numFmtId="0" fontId="8" fillId="2" borderId="0" xfId="0" applyFont="1" applyFill="1" applyAlignment="1">
      <alignment horizontal="center" vertical="top" wrapText="1"/>
    </xf>
    <xf numFmtId="0" fontId="10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center" textRotation="90" shrinkToFit="1"/>
    </xf>
    <xf numFmtId="0" fontId="10" fillId="0" borderId="0" xfId="0" applyFont="1"/>
    <xf numFmtId="0" fontId="1" fillId="0" borderId="0" xfId="0" applyFont="1" applyAlignment="1">
      <alignment horizontal="right" vertical="top"/>
    </xf>
    <xf numFmtId="0" fontId="1" fillId="0" borderId="0" xfId="0" applyFont="1"/>
    <xf numFmtId="2" fontId="1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 vertical="center" shrinkToFit="1"/>
    </xf>
    <xf numFmtId="2" fontId="5" fillId="2" borderId="0" xfId="0" applyNumberFormat="1" applyFont="1" applyFill="1" applyAlignment="1">
      <alignment horizontal="center" vertical="center" shrinkToFit="1"/>
    </xf>
    <xf numFmtId="43" fontId="1" fillId="2" borderId="0" xfId="1" applyFont="1" applyFill="1" applyAlignment="1">
      <alignment horizontal="center"/>
    </xf>
    <xf numFmtId="43" fontId="5" fillId="2" borderId="0" xfId="1" applyFont="1" applyFill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188" fontId="16" fillId="0" borderId="0" xfId="0" applyNumberFormat="1" applyFont="1" applyAlignment="1" applyProtection="1">
      <alignment horizontal="center" vertical="center"/>
      <protection locked="0" hidden="1"/>
    </xf>
    <xf numFmtId="0" fontId="13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14" fillId="0" borderId="0" xfId="0" applyFont="1" applyAlignment="1">
      <alignment vertical="center" shrinkToFit="1"/>
    </xf>
    <xf numFmtId="187" fontId="13" fillId="0" borderId="0" xfId="0" applyNumberFormat="1" applyFont="1" applyAlignment="1">
      <alignment vertical="center" shrinkToFit="1"/>
    </xf>
    <xf numFmtId="0" fontId="7" fillId="2" borderId="0" xfId="0" applyFont="1" applyFill="1" applyAlignment="1">
      <alignment horizontal="right" vertical="center" shrinkToFit="1"/>
    </xf>
    <xf numFmtId="0" fontId="3" fillId="2" borderId="0" xfId="0" applyFont="1" applyFill="1" applyAlignment="1" applyProtection="1">
      <alignment horizontal="right" vertical="center"/>
      <protection locked="0" hidden="1"/>
    </xf>
    <xf numFmtId="0" fontId="4" fillId="2" borderId="0" xfId="0" applyFont="1" applyFill="1" applyAlignment="1">
      <alignment horizontal="right" vertical="center" shrinkToFit="1"/>
    </xf>
    <xf numFmtId="3" fontId="16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188" fontId="16" fillId="2" borderId="4" xfId="0" applyNumberFormat="1" applyFont="1" applyFill="1" applyBorder="1" applyAlignment="1" applyProtection="1">
      <alignment vertical="center" shrinkToFit="1"/>
      <protection locked="0" hidden="1"/>
    </xf>
    <xf numFmtId="0" fontId="4" fillId="2" borderId="0" xfId="0" applyFont="1" applyFill="1" applyAlignment="1">
      <alignment horizontal="center" vertical="center"/>
    </xf>
    <xf numFmtId="189" fontId="6" fillId="2" borderId="4" xfId="1" applyNumberFormat="1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right" vertical="center" shrinkToFit="1"/>
    </xf>
    <xf numFmtId="189" fontId="6" fillId="2" borderId="0" xfId="1" applyNumberFormat="1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shrinkToFit="1"/>
    </xf>
    <xf numFmtId="189" fontId="19" fillId="2" borderId="4" xfId="1" applyNumberFormat="1" applyFont="1" applyFill="1" applyBorder="1" applyAlignment="1">
      <alignment horizontal="center" vertical="center" shrinkToFit="1"/>
    </xf>
    <xf numFmtId="190" fontId="6" fillId="2" borderId="4" xfId="1" applyNumberFormat="1" applyFont="1" applyFill="1" applyBorder="1" applyAlignment="1">
      <alignment horizontal="center" vertical="center" shrinkToFit="1"/>
    </xf>
    <xf numFmtId="190" fontId="6" fillId="2" borderId="0" xfId="1" applyNumberFormat="1" applyFont="1" applyFill="1" applyBorder="1" applyAlignment="1">
      <alignment horizontal="center" vertical="center" shrinkToFit="1"/>
    </xf>
    <xf numFmtId="0" fontId="12" fillId="2" borderId="0" xfId="0" applyFont="1" applyFill="1" applyAlignment="1">
      <alignment horizontal="center" shrinkToFit="1"/>
    </xf>
    <xf numFmtId="3" fontId="6" fillId="2" borderId="4" xfId="1" applyNumberFormat="1" applyFont="1" applyFill="1" applyBorder="1" applyAlignment="1">
      <alignment horizontal="center" vertical="center" shrinkToFit="1"/>
    </xf>
    <xf numFmtId="191" fontId="6" fillId="2" borderId="4" xfId="0" applyNumberFormat="1" applyFont="1" applyFill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right" vertical="center" shrinkToFit="1"/>
    </xf>
    <xf numFmtId="191" fontId="27" fillId="2" borderId="4" xfId="0" applyNumberFormat="1" applyFont="1" applyFill="1" applyBorder="1" applyAlignment="1">
      <alignment vertical="center" shrinkToFit="1"/>
    </xf>
    <xf numFmtId="0" fontId="13" fillId="2" borderId="0" xfId="0" applyFont="1" applyFill="1" applyAlignment="1">
      <alignment vertical="center" shrinkToFit="1"/>
    </xf>
    <xf numFmtId="0" fontId="18" fillId="2" borderId="0" xfId="0" applyFont="1" applyFill="1" applyAlignment="1">
      <alignment vertical="top"/>
    </xf>
    <xf numFmtId="43" fontId="1" fillId="2" borderId="0" xfId="1" applyFont="1" applyFill="1" applyAlignment="1" applyProtection="1">
      <alignment horizontal="center"/>
    </xf>
    <xf numFmtId="0" fontId="1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horizontal="right" vertical="center" shrinkToFit="1"/>
    </xf>
    <xf numFmtId="0" fontId="26" fillId="2" borderId="0" xfId="0" applyFont="1" applyFill="1" applyAlignment="1">
      <alignment horizontal="right" vertical="center" wrapText="1"/>
    </xf>
    <xf numFmtId="43" fontId="5" fillId="2" borderId="0" xfId="1" applyFont="1" applyFill="1" applyAlignment="1" applyProtection="1">
      <alignment horizontal="center" vertical="center" shrinkToFit="1"/>
    </xf>
    <xf numFmtId="0" fontId="26" fillId="2" borderId="4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 applyProtection="1">
      <alignment vertical="center" shrinkToFit="1"/>
      <protection locked="0"/>
    </xf>
    <xf numFmtId="2" fontId="5" fillId="0" borderId="5" xfId="0" applyNumberFormat="1" applyFont="1" applyBorder="1" applyAlignment="1" applyProtection="1">
      <alignment horizontal="center" vertical="center" shrinkToFit="1"/>
      <protection locked="0"/>
    </xf>
    <xf numFmtId="43" fontId="5" fillId="0" borderId="5" xfId="1" applyFont="1" applyBorder="1" applyAlignment="1" applyProtection="1">
      <alignment horizontal="center" vertical="center" shrinkToFit="1"/>
      <protection locked="0"/>
    </xf>
    <xf numFmtId="1" fontId="5" fillId="0" borderId="5" xfId="0" applyNumberFormat="1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vertical="center" shrinkToFit="1"/>
      <protection locked="0"/>
    </xf>
    <xf numFmtId="2" fontId="5" fillId="0" borderId="4" xfId="0" applyNumberFormat="1" applyFont="1" applyBorder="1" applyAlignment="1" applyProtection="1">
      <alignment horizontal="center" vertical="center" shrinkToFit="1"/>
      <protection locked="0"/>
    </xf>
    <xf numFmtId="43" fontId="5" fillId="0" borderId="4" xfId="1" applyFont="1" applyBorder="1" applyAlignment="1" applyProtection="1">
      <alignment horizontal="center" vertical="center" shrinkToFit="1"/>
      <protection locked="0"/>
    </xf>
    <xf numFmtId="1" fontId="5" fillId="0" borderId="4" xfId="0" applyNumberFormat="1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vertical="center" shrinkToFi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2" fontId="5" fillId="0" borderId="0" xfId="0" applyNumberFormat="1" applyFont="1" applyAlignment="1" applyProtection="1">
      <alignment horizontal="center" vertical="center" shrinkToFit="1"/>
      <protection locked="0"/>
    </xf>
    <xf numFmtId="43" fontId="5" fillId="0" borderId="0" xfId="1" applyFont="1" applyAlignment="1" applyProtection="1">
      <alignment horizontal="center" vertical="center" shrinkToFit="1"/>
      <protection locked="0"/>
    </xf>
    <xf numFmtId="1" fontId="5" fillId="0" borderId="0" xfId="0" applyNumberFormat="1" applyFont="1" applyAlignment="1" applyProtection="1">
      <alignment horizontal="center" vertical="center" shrinkToFit="1"/>
      <protection locked="0"/>
    </xf>
    <xf numFmtId="0" fontId="8" fillId="2" borderId="0" xfId="0" applyFont="1" applyFill="1" applyAlignment="1">
      <alignment horizontal="center"/>
    </xf>
    <xf numFmtId="0" fontId="17" fillId="2" borderId="0" xfId="0" applyFont="1" applyFill="1" applyAlignment="1">
      <alignment vertical="center" wrapText="1"/>
    </xf>
    <xf numFmtId="188" fontId="16" fillId="2" borderId="0" xfId="0" applyNumberFormat="1" applyFont="1" applyFill="1" applyAlignment="1" applyProtection="1">
      <alignment vertical="center" shrinkToFit="1"/>
      <protection locked="0" hidden="1"/>
    </xf>
    <xf numFmtId="2" fontId="4" fillId="2" borderId="0" xfId="0" applyNumberFormat="1" applyFont="1" applyFill="1" applyAlignment="1">
      <alignment horizontal="center" vertical="center" shrinkToFit="1"/>
    </xf>
    <xf numFmtId="0" fontId="9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0" fontId="24" fillId="0" borderId="0" xfId="0" applyFont="1" applyProtection="1">
      <protection locked="0"/>
    </xf>
    <xf numFmtId="0" fontId="25" fillId="0" borderId="4" xfId="0" applyFont="1" applyBorder="1" applyAlignment="1" applyProtection="1">
      <alignment horizontal="center" vertical="center"/>
      <protection locked="0"/>
    </xf>
    <xf numFmtId="0" fontId="25" fillId="0" borderId="4" xfId="0" applyFont="1" applyBorder="1" applyAlignment="1" applyProtection="1">
      <alignment horizontal="center" vertical="center" wrapText="1"/>
      <protection locked="0"/>
    </xf>
    <xf numFmtId="0" fontId="25" fillId="0" borderId="4" xfId="0" applyFont="1" applyBorder="1" applyAlignment="1" applyProtection="1">
      <alignment horizontal="center" vertical="center" shrinkToFit="1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5" fillId="2" borderId="4" xfId="0" applyFont="1" applyFill="1" applyBorder="1" applyAlignment="1">
      <alignment horizontal="center" vertical="center" wrapText="1"/>
    </xf>
    <xf numFmtId="3" fontId="16" fillId="0" borderId="4" xfId="1" applyNumberFormat="1" applyFont="1" applyFill="1" applyBorder="1" applyAlignment="1" applyProtection="1">
      <alignment horizontal="center" vertical="center" shrinkToFit="1"/>
      <protection locked="0"/>
    </xf>
    <xf numFmtId="1" fontId="6" fillId="5" borderId="4" xfId="0" applyNumberFormat="1" applyFont="1" applyFill="1" applyBorder="1" applyAlignment="1">
      <alignment horizontal="center" vertical="center" shrinkToFit="1"/>
    </xf>
    <xf numFmtId="0" fontId="6" fillId="5" borderId="4" xfId="0" applyFont="1" applyFill="1" applyBorder="1" applyAlignment="1">
      <alignment horizontal="center" vertical="center" shrinkToFit="1"/>
    </xf>
    <xf numFmtId="2" fontId="40" fillId="2" borderId="1" xfId="0" applyNumberFormat="1" applyFont="1" applyFill="1" applyBorder="1" applyAlignment="1">
      <alignment horizontal="center" vertical="center" wrapText="1"/>
    </xf>
    <xf numFmtId="0" fontId="40" fillId="2" borderId="4" xfId="0" applyFont="1" applyFill="1" applyBorder="1" applyAlignment="1">
      <alignment horizontal="center" vertical="center" wrapText="1" shrinkToFit="1"/>
    </xf>
    <xf numFmtId="187" fontId="2" fillId="2" borderId="2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center"/>
      <protection locked="0"/>
    </xf>
    <xf numFmtId="0" fontId="5" fillId="2" borderId="4" xfId="0" applyFont="1" applyFill="1" applyBorder="1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shrinkToFit="1"/>
      <protection locked="0"/>
    </xf>
    <xf numFmtId="0" fontId="26" fillId="2" borderId="0" xfId="0" applyFont="1" applyFill="1" applyAlignment="1" applyProtection="1">
      <alignment vertical="center" shrinkToFit="1"/>
      <protection locked="0"/>
    </xf>
    <xf numFmtId="0" fontId="52" fillId="2" borderId="0" xfId="0" applyFont="1" applyFill="1" applyAlignment="1">
      <alignment vertical="center" shrinkToFit="1"/>
    </xf>
    <xf numFmtId="188" fontId="16" fillId="3" borderId="4" xfId="0" applyNumberFormat="1" applyFont="1" applyFill="1" applyBorder="1" applyAlignment="1" applyProtection="1">
      <alignment vertical="center" shrinkToFit="1"/>
      <protection locked="0"/>
    </xf>
    <xf numFmtId="0" fontId="16" fillId="3" borderId="4" xfId="0" applyFont="1" applyFill="1" applyBorder="1" applyAlignment="1" applyProtection="1">
      <alignment horizontal="center" vertical="center" shrinkToFit="1"/>
      <protection locked="0"/>
    </xf>
    <xf numFmtId="3" fontId="16" fillId="2" borderId="4" xfId="1" applyNumberFormat="1" applyFont="1" applyFill="1" applyBorder="1" applyAlignment="1">
      <alignment horizontal="center" vertical="center" shrinkToFit="1"/>
    </xf>
    <xf numFmtId="191" fontId="20" fillId="2" borderId="0" xfId="0" applyNumberFormat="1" applyFont="1" applyFill="1" applyAlignment="1">
      <alignment vertical="center" shrinkToFit="1"/>
    </xf>
    <xf numFmtId="0" fontId="24" fillId="0" borderId="4" xfId="0" applyFont="1" applyBorder="1" applyAlignment="1" applyProtection="1">
      <alignment vertical="center" shrinkToFit="1"/>
      <protection locked="0"/>
    </xf>
    <xf numFmtId="0" fontId="54" fillId="0" borderId="4" xfId="0" applyFont="1" applyBorder="1" applyAlignment="1">
      <alignment horizontal="left" shrinkToFit="1"/>
    </xf>
    <xf numFmtId="0" fontId="55" fillId="0" borderId="4" xfId="0" applyFont="1" applyBorder="1" applyAlignment="1">
      <alignment horizontal="left" shrinkToFit="1"/>
    </xf>
    <xf numFmtId="0" fontId="53" fillId="0" borderId="1" xfId="0" applyFont="1" applyBorder="1" applyAlignment="1" applyProtection="1">
      <alignment horizontal="center" vertical="center" wrapText="1" shrinkToFit="1"/>
      <protection locked="0"/>
    </xf>
    <xf numFmtId="0" fontId="53" fillId="0" borderId="3" xfId="0" applyFont="1" applyBorder="1" applyAlignment="1" applyProtection="1">
      <alignment horizontal="center" vertical="center" wrapText="1" shrinkToFit="1"/>
      <protection locked="0"/>
    </xf>
    <xf numFmtId="0" fontId="42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right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26" fillId="2" borderId="0" xfId="0" applyFont="1" applyFill="1" applyAlignment="1">
      <alignment horizontal="right" vertical="center"/>
    </xf>
    <xf numFmtId="0" fontId="13" fillId="0" borderId="0" xfId="0" applyFont="1" applyAlignment="1">
      <alignment horizontal="left" vertical="center" shrinkToFit="1"/>
    </xf>
    <xf numFmtId="2" fontId="4" fillId="5" borderId="4" xfId="0" applyNumberFormat="1" applyFont="1" applyFill="1" applyBorder="1" applyAlignment="1">
      <alignment horizontal="center" vertical="center" shrinkToFit="1"/>
    </xf>
    <xf numFmtId="0" fontId="4" fillId="5" borderId="4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vertical="center" shrinkToFit="1"/>
    </xf>
    <xf numFmtId="0" fontId="12" fillId="5" borderId="4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right" vertical="center" shrinkToFit="1"/>
    </xf>
    <xf numFmtId="0" fontId="13" fillId="2" borderId="4" xfId="0" applyFont="1" applyFill="1" applyBorder="1" applyAlignment="1">
      <alignment horizontal="left" shrinkToFit="1"/>
    </xf>
    <xf numFmtId="0" fontId="13" fillId="2" borderId="3" xfId="0" applyFont="1" applyFill="1" applyBorder="1" applyAlignment="1">
      <alignment horizontal="right" vertical="center" shrinkToFit="1"/>
    </xf>
    <xf numFmtId="0" fontId="46" fillId="2" borderId="0" xfId="0" applyFont="1" applyFill="1" applyAlignment="1">
      <alignment horizontal="center" vertical="center"/>
    </xf>
    <xf numFmtId="0" fontId="47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 shrinkToFit="1"/>
      <protection locked="0" hidden="1"/>
    </xf>
    <xf numFmtId="0" fontId="16" fillId="2" borderId="3" xfId="0" applyFont="1" applyFill="1" applyBorder="1" applyAlignment="1" applyProtection="1">
      <alignment horizontal="center" vertical="center" shrinkToFit="1"/>
      <protection locked="0" hidden="1"/>
    </xf>
    <xf numFmtId="0" fontId="3" fillId="2" borderId="0" xfId="0" applyFont="1" applyFill="1" applyAlignment="1">
      <alignment horizontal="right" vertical="center"/>
    </xf>
    <xf numFmtId="0" fontId="19" fillId="2" borderId="4" xfId="0" applyFont="1" applyFill="1" applyBorder="1" applyAlignment="1">
      <alignment horizontal="center" vertical="center" shrinkToFit="1"/>
    </xf>
    <xf numFmtId="0" fontId="17" fillId="2" borderId="0" xfId="0" applyFont="1" applyFill="1" applyAlignment="1">
      <alignment horizontal="right" vertical="center" wrapText="1"/>
    </xf>
    <xf numFmtId="0" fontId="13" fillId="2" borderId="5" xfId="0" applyFont="1" applyFill="1" applyBorder="1" applyAlignment="1">
      <alignment vertical="center" shrinkToFit="1"/>
    </xf>
    <xf numFmtId="0" fontId="39" fillId="5" borderId="2" xfId="0" applyFont="1" applyFill="1" applyBorder="1" applyAlignment="1">
      <alignment horizontal="center" vertical="center" shrinkToFit="1"/>
    </xf>
    <xf numFmtId="0" fontId="39" fillId="5" borderId="3" xfId="0" applyFont="1" applyFill="1" applyBorder="1" applyAlignment="1">
      <alignment horizontal="center" vertical="center" shrinkToFit="1"/>
    </xf>
    <xf numFmtId="49" fontId="13" fillId="2" borderId="4" xfId="0" applyNumberFormat="1" applyFont="1" applyFill="1" applyBorder="1" applyAlignment="1">
      <alignment horizontal="right" vertical="center" shrinkToFit="1"/>
    </xf>
    <xf numFmtId="0" fontId="3" fillId="5" borderId="2" xfId="0" applyFont="1" applyFill="1" applyBorder="1" applyAlignment="1">
      <alignment horizontal="center" vertical="center" shrinkToFit="1"/>
    </xf>
    <xf numFmtId="0" fontId="3" fillId="5" borderId="3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textRotation="90" shrinkToFit="1"/>
    </xf>
    <xf numFmtId="0" fontId="4" fillId="4" borderId="10" xfId="0" applyFont="1" applyFill="1" applyBorder="1" applyAlignment="1">
      <alignment horizontal="center" vertical="center" textRotation="90" shrinkToFit="1"/>
    </xf>
    <xf numFmtId="0" fontId="4" fillId="4" borderId="5" xfId="0" applyFont="1" applyFill="1" applyBorder="1" applyAlignment="1">
      <alignment horizontal="center" vertical="center" textRotation="90" shrinkToFit="1"/>
    </xf>
    <xf numFmtId="0" fontId="3" fillId="6" borderId="1" xfId="0" applyFont="1" applyFill="1" applyBorder="1" applyAlignment="1">
      <alignment horizontal="center" vertical="center" shrinkToFit="1"/>
    </xf>
    <xf numFmtId="0" fontId="3" fillId="6" borderId="2" xfId="0" applyFont="1" applyFill="1" applyBorder="1" applyAlignment="1">
      <alignment horizontal="center" vertical="center" shrinkToFit="1"/>
    </xf>
    <xf numFmtId="0" fontId="3" fillId="6" borderId="3" xfId="0" applyFont="1" applyFill="1" applyBorder="1" applyAlignment="1">
      <alignment horizontal="center" vertical="center" shrinkToFit="1"/>
    </xf>
    <xf numFmtId="0" fontId="39" fillId="6" borderId="1" xfId="0" applyFont="1" applyFill="1" applyBorder="1" applyAlignment="1">
      <alignment horizontal="center" vertical="center" shrinkToFit="1"/>
    </xf>
    <xf numFmtId="0" fontId="39" fillId="6" borderId="2" xfId="0" applyFont="1" applyFill="1" applyBorder="1" applyAlignment="1">
      <alignment horizontal="center" vertical="center" shrinkToFit="1"/>
    </xf>
    <xf numFmtId="0" fontId="39" fillId="6" borderId="3" xfId="0" applyFont="1" applyFill="1" applyBorder="1" applyAlignment="1">
      <alignment horizontal="center" vertical="center" shrinkToFit="1"/>
    </xf>
    <xf numFmtId="0" fontId="4" fillId="6" borderId="9" xfId="0" applyFont="1" applyFill="1" applyBorder="1" applyAlignment="1">
      <alignment horizontal="center" vertical="center" textRotation="90" shrinkToFit="1"/>
    </xf>
    <xf numFmtId="0" fontId="4" fillId="6" borderId="10" xfId="0" applyFont="1" applyFill="1" applyBorder="1" applyAlignment="1">
      <alignment horizontal="center" vertical="center" textRotation="90" shrinkToFit="1"/>
    </xf>
    <xf numFmtId="0" fontId="4" fillId="6" borderId="5" xfId="0" applyFont="1" applyFill="1" applyBorder="1" applyAlignment="1">
      <alignment horizontal="center" vertical="center" textRotation="90" shrinkToFit="1"/>
    </xf>
    <xf numFmtId="0" fontId="3" fillId="4" borderId="4" xfId="0" applyFont="1" applyFill="1" applyBorder="1" applyAlignment="1">
      <alignment horizontal="center" vertical="center" shrinkToFit="1"/>
    </xf>
    <xf numFmtId="0" fontId="3" fillId="6" borderId="4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3" fillId="4" borderId="2" xfId="0" applyFont="1" applyFill="1" applyBorder="1" applyAlignment="1">
      <alignment horizontal="center" vertical="center" shrinkToFit="1"/>
    </xf>
    <xf numFmtId="0" fontId="3" fillId="4" borderId="3" xfId="0" applyFont="1" applyFill="1" applyBorder="1" applyAlignment="1">
      <alignment horizontal="center" vertical="center" shrinkToFit="1"/>
    </xf>
    <xf numFmtId="0" fontId="14" fillId="2" borderId="0" xfId="0" applyFont="1" applyFill="1" applyAlignment="1">
      <alignment horizontal="left" vertical="center" shrinkToFit="1"/>
    </xf>
    <xf numFmtId="0" fontId="26" fillId="4" borderId="6" xfId="0" applyFont="1" applyFill="1" applyBorder="1" applyAlignment="1">
      <alignment horizontal="left" vertical="center" wrapText="1" shrinkToFit="1"/>
    </xf>
    <xf numFmtId="0" fontId="2" fillId="4" borderId="6" xfId="0" applyFont="1" applyFill="1" applyBorder="1" applyAlignment="1">
      <alignment horizontal="left" vertical="center" wrapText="1" shrinkToFit="1"/>
    </xf>
    <xf numFmtId="0" fontId="2" fillId="4" borderId="0" xfId="0" applyFont="1" applyFill="1" applyAlignment="1">
      <alignment horizontal="left" vertical="center" wrapText="1" shrinkToFit="1"/>
    </xf>
    <xf numFmtId="0" fontId="4" fillId="5" borderId="4" xfId="0" applyFont="1" applyFill="1" applyBorder="1" applyAlignment="1">
      <alignment horizontal="center" vertical="center" textRotation="90" shrinkToFit="1"/>
    </xf>
    <xf numFmtId="0" fontId="3" fillId="5" borderId="4" xfId="0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 applyProtection="1">
      <alignment horizontal="left" vertical="top" wrapText="1"/>
      <protection locked="0"/>
    </xf>
    <xf numFmtId="0" fontId="50" fillId="2" borderId="0" xfId="0" applyFont="1" applyFill="1" applyAlignment="1" applyProtection="1">
      <alignment horizontal="center"/>
      <protection locked="0"/>
    </xf>
    <xf numFmtId="0" fontId="13" fillId="0" borderId="4" xfId="0" applyFont="1" applyBorder="1" applyAlignment="1">
      <alignment vertical="center" shrinkToFit="1"/>
    </xf>
    <xf numFmtId="0" fontId="21" fillId="0" borderId="4" xfId="0" applyFont="1" applyBorder="1" applyAlignment="1">
      <alignment vertical="center" shrinkToFit="1"/>
    </xf>
    <xf numFmtId="0" fontId="56" fillId="0" borderId="4" xfId="0" applyFont="1" applyBorder="1" applyAlignment="1">
      <alignment horizontal="left" shrinkToFit="1"/>
    </xf>
    <xf numFmtId="0" fontId="13" fillId="0" borderId="9" xfId="0" applyFont="1" applyBorder="1" applyProtection="1">
      <protection locked="0"/>
    </xf>
    <xf numFmtId="49" fontId="13" fillId="0" borderId="4" xfId="0" applyNumberFormat="1" applyFont="1" applyBorder="1" applyAlignment="1" applyProtection="1">
      <alignment vertical="center" shrinkToFit="1"/>
      <protection locked="0"/>
    </xf>
    <xf numFmtId="0" fontId="24" fillId="0" borderId="9" xfId="0" applyFont="1" applyBorder="1" applyAlignment="1" applyProtection="1">
      <alignment shrinkToFit="1"/>
      <protection locked="0"/>
    </xf>
    <xf numFmtId="0" fontId="5" fillId="0" borderId="5" xfId="0" applyFont="1" applyBorder="1" applyAlignment="1" applyProtection="1">
      <alignment vertical="center" shrinkToFit="1"/>
      <protection locked="0"/>
    </xf>
    <xf numFmtId="188" fontId="5" fillId="0" borderId="5" xfId="0" applyNumberFormat="1" applyFont="1" applyBorder="1" applyAlignment="1" applyProtection="1">
      <alignment vertical="center" shrinkToFit="1"/>
      <protection locked="0"/>
    </xf>
  </cellXfs>
  <cellStyles count="2">
    <cellStyle name="Comma" xfId="1" builtinId="3"/>
    <cellStyle name="Normal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48418</xdr:colOff>
      <xdr:row>1</xdr:row>
      <xdr:rowOff>24709</xdr:rowOff>
    </xdr:from>
    <xdr:to>
      <xdr:col>12</xdr:col>
      <xdr:colOff>357401</xdr:colOff>
      <xdr:row>1</xdr:row>
      <xdr:rowOff>278853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D2EFAA59-1237-4938-9C1A-BDA2D203FBA6}"/>
            </a:ext>
          </a:extLst>
        </xdr:cNvPr>
        <xdr:cNvSpPr txBox="1">
          <a:spLocks noChangeArrowheads="1"/>
        </xdr:cNvSpPr>
      </xdr:nvSpPr>
      <xdr:spPr bwMode="auto">
        <a:xfrm>
          <a:off x="9084468" y="81859"/>
          <a:ext cx="1197983" cy="254144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แบบฟอร์มเก็บข้อมูล</a:t>
          </a:r>
          <a:r>
            <a:rPr lang="en-US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0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  <xdr:twoCellAnchor>
    <xdr:from>
      <xdr:col>0</xdr:col>
      <xdr:colOff>120650</xdr:colOff>
      <xdr:row>1</xdr:row>
      <xdr:rowOff>12700</xdr:rowOff>
    </xdr:from>
    <xdr:to>
      <xdr:col>1</xdr:col>
      <xdr:colOff>584200</xdr:colOff>
      <xdr:row>4</xdr:row>
      <xdr:rowOff>6350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4E61674-71F3-488A-AA65-748849F9809E}"/>
            </a:ext>
          </a:extLst>
        </xdr:cNvPr>
        <xdr:cNvSpPr txBox="1"/>
      </xdr:nvSpPr>
      <xdr:spPr>
        <a:xfrm>
          <a:off x="120650" y="69850"/>
          <a:ext cx="704850" cy="6794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100" b="1" i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*กรอกข้อมูลเฉพาะช่องขาวเท่านั้น*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55562</xdr:colOff>
      <xdr:row>0</xdr:row>
      <xdr:rowOff>111126</xdr:rowOff>
    </xdr:from>
    <xdr:to>
      <xdr:col>2</xdr:col>
      <xdr:colOff>666750</xdr:colOff>
      <xdr:row>0</xdr:row>
      <xdr:rowOff>404814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3F3756B-EC70-47D5-AF6B-5D0080AFCB27}"/>
            </a:ext>
          </a:extLst>
        </xdr:cNvPr>
        <xdr:cNvSpPr txBox="1"/>
      </xdr:nvSpPr>
      <xdr:spPr>
        <a:xfrm>
          <a:off x="55562" y="111126"/>
          <a:ext cx="2309813" cy="29368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 b="1" i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*โปรแกรมอัตโนมัติ ไม่ต้องกรอกข้อมูล* </a:t>
          </a:r>
        </a:p>
      </xdr:txBody>
    </xdr:sp>
    <xdr:clientData/>
  </xdr:twoCellAnchor>
  <xdr:twoCellAnchor editAs="oneCell">
    <xdr:from>
      <xdr:col>10</xdr:col>
      <xdr:colOff>587376</xdr:colOff>
      <xdr:row>0</xdr:row>
      <xdr:rowOff>95250</xdr:rowOff>
    </xdr:from>
    <xdr:to>
      <xdr:col>12</xdr:col>
      <xdr:colOff>491547</xdr:colOff>
      <xdr:row>0</xdr:row>
      <xdr:rowOff>341313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3D2D4C4A-BF7A-4F72-80EF-7DE7FCDC2382}"/>
            </a:ext>
          </a:extLst>
        </xdr:cNvPr>
        <xdr:cNvSpPr txBox="1">
          <a:spLocks noChangeArrowheads="1"/>
        </xdr:cNvSpPr>
      </xdr:nvSpPr>
      <xdr:spPr bwMode="auto">
        <a:xfrm>
          <a:off x="8913814" y="95250"/>
          <a:ext cx="1245608" cy="246063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แบบฟอร์มสรุปผล</a:t>
          </a:r>
          <a:r>
            <a:rPr lang="en-US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2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25"/>
  <sheetViews>
    <sheetView showGridLines="0" tabSelected="1" zoomScale="130" zoomScaleNormal="130" zoomScaleSheetLayoutView="90" zoomScalePageLayoutView="120" workbookViewId="0">
      <pane ySplit="6" topLeftCell="A13" activePane="bottomLeft" state="frozen"/>
      <selection activeCell="T6" sqref="T6"/>
      <selection pane="bottomLeft" activeCell="C7" sqref="C7:C25"/>
    </sheetView>
  </sheetViews>
  <sheetFormatPr defaultColWidth="9" defaultRowHeight="21.95" customHeight="1" x14ac:dyDescent="0.2"/>
  <cols>
    <col min="1" max="1" width="3.125" style="68" customWidth="1"/>
    <col min="2" max="2" width="19.125" style="69" customWidth="1"/>
    <col min="3" max="3" width="14.125" style="70" customWidth="1"/>
    <col min="4" max="4" width="8.125" style="70" customWidth="1"/>
    <col min="5" max="5" width="25.375" style="70" customWidth="1"/>
    <col min="6" max="6" width="13.625" style="70" customWidth="1"/>
    <col min="7" max="7" width="12.375" style="70" customWidth="1"/>
    <col min="8" max="8" width="8.25" style="68" customWidth="1"/>
    <col min="9" max="9" width="7" style="70" customWidth="1"/>
    <col min="10" max="10" width="7" style="71" customWidth="1"/>
    <col min="11" max="11" width="6" style="72" customWidth="1"/>
    <col min="12" max="12" width="5.625" style="68" customWidth="1"/>
    <col min="13" max="13" width="5.75" style="73" customWidth="1"/>
    <col min="14" max="14" width="7.375" style="3" customWidth="1"/>
    <col min="15" max="16384" width="9" style="3"/>
  </cols>
  <sheetData>
    <row r="1" spans="1:15" s="12" customFormat="1" ht="4.5" customHeight="1" x14ac:dyDescent="0.3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10"/>
      <c r="O1" s="11"/>
    </row>
    <row r="2" spans="1:15" s="12" customFormat="1" ht="27.75" customHeight="1" x14ac:dyDescent="0.45">
      <c r="A2" s="7"/>
      <c r="B2" s="31" t="s">
        <v>54</v>
      </c>
      <c r="C2" s="107" t="s">
        <v>77</v>
      </c>
      <c r="D2" s="108"/>
      <c r="E2" s="109" t="s">
        <v>72</v>
      </c>
      <c r="F2" s="109"/>
      <c r="G2" s="109"/>
      <c r="H2" s="109"/>
      <c r="I2" s="109"/>
      <c r="J2" s="109"/>
      <c r="K2" s="109"/>
      <c r="L2" s="109"/>
      <c r="M2" s="109"/>
    </row>
    <row r="3" spans="1:15" s="12" customFormat="1" ht="5.25" customHeight="1" x14ac:dyDescent="0.25">
      <c r="A3" s="7"/>
      <c r="B3" s="5"/>
      <c r="C3" s="5" t="s">
        <v>55</v>
      </c>
      <c r="D3" s="5"/>
      <c r="E3" s="2"/>
      <c r="F3" s="2"/>
      <c r="G3" s="2"/>
      <c r="H3" s="2"/>
      <c r="I3" s="2"/>
      <c r="J3" s="13"/>
      <c r="K3" s="49"/>
      <c r="L3" s="2"/>
      <c r="M3" s="50"/>
    </row>
    <row r="4" spans="1:15" s="12" customFormat="1" ht="20.25" customHeight="1" x14ac:dyDescent="0.25">
      <c r="A4" s="8"/>
      <c r="B4" s="112" t="s">
        <v>59</v>
      </c>
      <c r="C4" s="112"/>
      <c r="D4" s="86">
        <v>11</v>
      </c>
      <c r="E4" s="51" t="s">
        <v>60</v>
      </c>
      <c r="F4" s="86">
        <v>8</v>
      </c>
      <c r="G4" s="52" t="s">
        <v>47</v>
      </c>
      <c r="H4" s="101">
        <v>2567</v>
      </c>
      <c r="I4" s="98" t="s">
        <v>74</v>
      </c>
      <c r="J4" s="111" t="s">
        <v>93</v>
      </c>
      <c r="K4" s="111"/>
      <c r="L4" s="99" t="s">
        <v>45</v>
      </c>
      <c r="M4" s="100">
        <v>45524</v>
      </c>
    </row>
    <row r="5" spans="1:15" s="24" customFormat="1" ht="4.5" customHeight="1" x14ac:dyDescent="0.2">
      <c r="A5" s="9"/>
      <c r="B5" s="110"/>
      <c r="C5" s="110"/>
      <c r="D5" s="27"/>
      <c r="E5" s="27"/>
      <c r="F5" s="4"/>
      <c r="G5" s="6"/>
      <c r="H5" s="14"/>
      <c r="I5" s="6"/>
      <c r="J5" s="15"/>
      <c r="K5" s="53"/>
      <c r="L5" s="14"/>
      <c r="M5" s="14"/>
      <c r="N5" s="3"/>
      <c r="O5" s="3"/>
    </row>
    <row r="6" spans="1:15" s="1" customFormat="1" ht="39.75" customHeight="1" x14ac:dyDescent="0.2">
      <c r="A6" s="54" t="s">
        <v>0</v>
      </c>
      <c r="B6" s="54" t="s">
        <v>63</v>
      </c>
      <c r="C6" s="54" t="s">
        <v>1</v>
      </c>
      <c r="D6" s="55" t="s">
        <v>3</v>
      </c>
      <c r="E6" s="54" t="s">
        <v>68</v>
      </c>
      <c r="F6" s="56" t="s">
        <v>4</v>
      </c>
      <c r="G6" s="57" t="s">
        <v>5</v>
      </c>
      <c r="H6" s="54" t="s">
        <v>2</v>
      </c>
      <c r="I6" s="91" t="s">
        <v>43</v>
      </c>
      <c r="J6" s="92" t="s">
        <v>44</v>
      </c>
      <c r="K6" s="89" t="s">
        <v>70</v>
      </c>
      <c r="L6" s="90" t="s">
        <v>50</v>
      </c>
      <c r="M6" s="58" t="s">
        <v>6</v>
      </c>
    </row>
    <row r="7" spans="1:15" ht="21.95" customHeight="1" x14ac:dyDescent="0.3">
      <c r="A7" s="59">
        <v>1</v>
      </c>
      <c r="B7" s="166" t="s">
        <v>78</v>
      </c>
      <c r="C7" s="106" t="s">
        <v>83</v>
      </c>
      <c r="D7" s="64" t="s">
        <v>51</v>
      </c>
      <c r="E7" s="172" t="s">
        <v>113</v>
      </c>
      <c r="F7" s="64" t="s">
        <v>90</v>
      </c>
      <c r="G7" s="60" t="s">
        <v>92</v>
      </c>
      <c r="H7" s="59" t="s">
        <v>77</v>
      </c>
      <c r="I7" s="173">
        <v>45492</v>
      </c>
      <c r="J7" s="61">
        <v>3</v>
      </c>
      <c r="K7" s="62"/>
      <c r="L7" s="59" t="s">
        <v>91</v>
      </c>
      <c r="M7" s="63">
        <v>2</v>
      </c>
    </row>
    <row r="8" spans="1:15" ht="21.95" customHeight="1" x14ac:dyDescent="0.3">
      <c r="A8" s="59">
        <v>2</v>
      </c>
      <c r="B8" s="166" t="s">
        <v>94</v>
      </c>
      <c r="C8" s="106" t="s">
        <v>110</v>
      </c>
      <c r="D8" s="64" t="s">
        <v>51</v>
      </c>
      <c r="E8" s="172" t="s">
        <v>113</v>
      </c>
      <c r="F8" s="64" t="s">
        <v>90</v>
      </c>
      <c r="G8" s="60" t="s">
        <v>92</v>
      </c>
      <c r="H8" s="59" t="s">
        <v>77</v>
      </c>
      <c r="I8" s="173">
        <v>45492</v>
      </c>
      <c r="J8" s="61">
        <v>3</v>
      </c>
      <c r="K8" s="66"/>
      <c r="L8" s="59" t="s">
        <v>91</v>
      </c>
      <c r="M8" s="63">
        <v>2</v>
      </c>
    </row>
    <row r="9" spans="1:15" ht="21.95" customHeight="1" x14ac:dyDescent="0.3">
      <c r="A9" s="59">
        <v>3</v>
      </c>
      <c r="B9" s="166" t="s">
        <v>106</v>
      </c>
      <c r="C9" s="106" t="s">
        <v>110</v>
      </c>
      <c r="D9" s="64" t="s">
        <v>51</v>
      </c>
      <c r="E9" s="172" t="s">
        <v>113</v>
      </c>
      <c r="F9" s="64" t="s">
        <v>90</v>
      </c>
      <c r="G9" s="60" t="s">
        <v>92</v>
      </c>
      <c r="H9" s="59" t="s">
        <v>77</v>
      </c>
      <c r="I9" s="173">
        <v>45492</v>
      </c>
      <c r="J9" s="61">
        <v>3</v>
      </c>
      <c r="K9" s="66"/>
      <c r="L9" s="59" t="s">
        <v>91</v>
      </c>
      <c r="M9" s="63">
        <v>2</v>
      </c>
    </row>
    <row r="10" spans="1:15" ht="21.95" customHeight="1" x14ac:dyDescent="0.3">
      <c r="A10" s="59">
        <v>4</v>
      </c>
      <c r="B10" s="166" t="s">
        <v>95</v>
      </c>
      <c r="C10" s="106" t="s">
        <v>105</v>
      </c>
      <c r="D10" s="64" t="s">
        <v>51</v>
      </c>
      <c r="E10" s="172" t="s">
        <v>113</v>
      </c>
      <c r="F10" s="64" t="s">
        <v>90</v>
      </c>
      <c r="G10" s="60" t="s">
        <v>92</v>
      </c>
      <c r="H10" s="59" t="s">
        <v>77</v>
      </c>
      <c r="I10" s="173">
        <v>45492</v>
      </c>
      <c r="J10" s="61">
        <v>3</v>
      </c>
      <c r="K10" s="66"/>
      <c r="L10" s="59" t="s">
        <v>91</v>
      </c>
      <c r="M10" s="63">
        <v>2</v>
      </c>
    </row>
    <row r="11" spans="1:15" ht="21.95" customHeight="1" x14ac:dyDescent="0.3">
      <c r="A11" s="59">
        <v>5</v>
      </c>
      <c r="B11" s="167" t="s">
        <v>107</v>
      </c>
      <c r="C11" s="168" t="s">
        <v>83</v>
      </c>
      <c r="D11" s="64" t="s">
        <v>51</v>
      </c>
      <c r="E11" s="172" t="s">
        <v>113</v>
      </c>
      <c r="F11" s="64" t="s">
        <v>90</v>
      </c>
      <c r="G11" s="60" t="s">
        <v>92</v>
      </c>
      <c r="H11" s="59" t="s">
        <v>77</v>
      </c>
      <c r="I11" s="173">
        <v>45492</v>
      </c>
      <c r="J11" s="61">
        <v>3</v>
      </c>
      <c r="K11" s="66"/>
      <c r="L11" s="59" t="s">
        <v>91</v>
      </c>
      <c r="M11" s="63">
        <v>2</v>
      </c>
    </row>
    <row r="12" spans="1:15" ht="21.95" customHeight="1" x14ac:dyDescent="0.3">
      <c r="A12" s="59">
        <v>6</v>
      </c>
      <c r="B12" s="166" t="s">
        <v>96</v>
      </c>
      <c r="C12" s="106" t="s">
        <v>83</v>
      </c>
      <c r="D12" s="64" t="s">
        <v>51</v>
      </c>
      <c r="E12" s="172" t="s">
        <v>113</v>
      </c>
      <c r="F12" s="64" t="s">
        <v>90</v>
      </c>
      <c r="G12" s="60" t="s">
        <v>92</v>
      </c>
      <c r="H12" s="59" t="s">
        <v>77</v>
      </c>
      <c r="I12" s="173">
        <v>45492</v>
      </c>
      <c r="J12" s="61">
        <v>3</v>
      </c>
      <c r="K12" s="66"/>
      <c r="L12" s="59" t="s">
        <v>91</v>
      </c>
      <c r="M12" s="63">
        <v>2</v>
      </c>
    </row>
    <row r="13" spans="1:15" ht="21.95" customHeight="1" x14ac:dyDescent="0.3">
      <c r="A13" s="59">
        <v>7</v>
      </c>
      <c r="B13" s="166" t="s">
        <v>97</v>
      </c>
      <c r="C13" s="106" t="s">
        <v>101</v>
      </c>
      <c r="D13" s="64" t="s">
        <v>51</v>
      </c>
      <c r="E13" s="172" t="s">
        <v>113</v>
      </c>
      <c r="F13" s="64" t="s">
        <v>90</v>
      </c>
      <c r="G13" s="60" t="s">
        <v>92</v>
      </c>
      <c r="H13" s="59" t="s">
        <v>77</v>
      </c>
      <c r="I13" s="173">
        <v>45492</v>
      </c>
      <c r="J13" s="61">
        <v>3</v>
      </c>
      <c r="K13" s="66"/>
      <c r="L13" s="59" t="s">
        <v>91</v>
      </c>
      <c r="M13" s="63">
        <v>2</v>
      </c>
    </row>
    <row r="14" spans="1:15" ht="21.95" customHeight="1" x14ac:dyDescent="0.3">
      <c r="A14" s="59">
        <v>8</v>
      </c>
      <c r="B14" s="166" t="s">
        <v>103</v>
      </c>
      <c r="C14" s="106" t="s">
        <v>101</v>
      </c>
      <c r="D14" s="64" t="s">
        <v>51</v>
      </c>
      <c r="E14" s="172" t="s">
        <v>113</v>
      </c>
      <c r="F14" s="64" t="s">
        <v>90</v>
      </c>
      <c r="G14" s="60" t="s">
        <v>92</v>
      </c>
      <c r="H14" s="59" t="s">
        <v>77</v>
      </c>
      <c r="I14" s="173">
        <v>45492</v>
      </c>
      <c r="J14" s="61">
        <v>3</v>
      </c>
      <c r="K14" s="66"/>
      <c r="L14" s="59" t="s">
        <v>91</v>
      </c>
      <c r="M14" s="63">
        <v>2</v>
      </c>
    </row>
    <row r="15" spans="1:15" ht="21.95" customHeight="1" x14ac:dyDescent="0.3">
      <c r="A15" s="59">
        <v>9</v>
      </c>
      <c r="B15" s="166" t="s">
        <v>108</v>
      </c>
      <c r="C15" s="106" t="s">
        <v>111</v>
      </c>
      <c r="D15" s="64" t="s">
        <v>51</v>
      </c>
      <c r="E15" s="172" t="s">
        <v>113</v>
      </c>
      <c r="F15" s="64" t="s">
        <v>90</v>
      </c>
      <c r="G15" s="60" t="s">
        <v>92</v>
      </c>
      <c r="H15" s="59" t="s">
        <v>77</v>
      </c>
      <c r="I15" s="173">
        <v>45492</v>
      </c>
      <c r="J15" s="61">
        <v>3</v>
      </c>
      <c r="K15" s="66"/>
      <c r="L15" s="59" t="s">
        <v>91</v>
      </c>
      <c r="M15" s="63">
        <v>2</v>
      </c>
    </row>
    <row r="16" spans="1:15" ht="21.95" customHeight="1" x14ac:dyDescent="0.3">
      <c r="A16" s="59">
        <v>10</v>
      </c>
      <c r="B16" s="166" t="s">
        <v>104</v>
      </c>
      <c r="C16" s="106" t="s">
        <v>84</v>
      </c>
      <c r="D16" s="64" t="s">
        <v>51</v>
      </c>
      <c r="E16" s="172" t="s">
        <v>113</v>
      </c>
      <c r="F16" s="64" t="s">
        <v>90</v>
      </c>
      <c r="G16" s="60" t="s">
        <v>92</v>
      </c>
      <c r="H16" s="59" t="s">
        <v>77</v>
      </c>
      <c r="I16" s="173">
        <v>45492</v>
      </c>
      <c r="J16" s="61">
        <v>3</v>
      </c>
      <c r="K16" s="66"/>
      <c r="L16" s="59" t="s">
        <v>91</v>
      </c>
      <c r="M16" s="63">
        <v>2</v>
      </c>
    </row>
    <row r="17" spans="1:13" ht="21.95" customHeight="1" x14ac:dyDescent="0.3">
      <c r="A17" s="59">
        <v>11</v>
      </c>
      <c r="B17" s="166" t="s">
        <v>109</v>
      </c>
      <c r="C17" s="106" t="s">
        <v>112</v>
      </c>
      <c r="D17" s="64" t="s">
        <v>51</v>
      </c>
      <c r="E17" s="172" t="s">
        <v>113</v>
      </c>
      <c r="F17" s="64" t="s">
        <v>90</v>
      </c>
      <c r="G17" s="60" t="s">
        <v>92</v>
      </c>
      <c r="H17" s="59" t="s">
        <v>77</v>
      </c>
      <c r="I17" s="173">
        <v>45492</v>
      </c>
      <c r="J17" s="61">
        <v>3</v>
      </c>
      <c r="K17" s="66"/>
      <c r="L17" s="59" t="s">
        <v>91</v>
      </c>
      <c r="M17" s="63">
        <v>2</v>
      </c>
    </row>
    <row r="18" spans="1:13" ht="21.95" customHeight="1" x14ac:dyDescent="0.35">
      <c r="A18" s="59">
        <v>12</v>
      </c>
      <c r="B18" s="168" t="s">
        <v>79</v>
      </c>
      <c r="C18" s="105" t="s">
        <v>86</v>
      </c>
      <c r="D18" s="64" t="s">
        <v>66</v>
      </c>
      <c r="E18" s="172" t="s">
        <v>113</v>
      </c>
      <c r="F18" s="64" t="s">
        <v>90</v>
      </c>
      <c r="G18" s="64" t="s">
        <v>92</v>
      </c>
      <c r="H18" s="59" t="s">
        <v>77</v>
      </c>
      <c r="I18" s="173">
        <v>45492</v>
      </c>
      <c r="J18" s="61">
        <v>3</v>
      </c>
      <c r="K18" s="66"/>
      <c r="L18" s="59" t="s">
        <v>91</v>
      </c>
      <c r="M18" s="63">
        <v>2</v>
      </c>
    </row>
    <row r="19" spans="1:13" ht="21.95" customHeight="1" x14ac:dyDescent="0.35">
      <c r="A19" s="59">
        <v>13</v>
      </c>
      <c r="B19" s="168" t="s">
        <v>80</v>
      </c>
      <c r="C19" s="105" t="s">
        <v>88</v>
      </c>
      <c r="D19" s="64" t="s">
        <v>66</v>
      </c>
      <c r="E19" s="172" t="s">
        <v>113</v>
      </c>
      <c r="F19" s="64" t="s">
        <v>90</v>
      </c>
      <c r="G19" s="64" t="s">
        <v>92</v>
      </c>
      <c r="H19" s="59" t="s">
        <v>77</v>
      </c>
      <c r="I19" s="173">
        <v>45492</v>
      </c>
      <c r="J19" s="61">
        <v>3</v>
      </c>
      <c r="K19" s="66"/>
      <c r="L19" s="59" t="s">
        <v>91</v>
      </c>
      <c r="M19" s="63">
        <v>2</v>
      </c>
    </row>
    <row r="20" spans="1:13" ht="21.95" customHeight="1" x14ac:dyDescent="0.35">
      <c r="A20" s="59">
        <v>14</v>
      </c>
      <c r="B20" s="168" t="s">
        <v>81</v>
      </c>
      <c r="C20" s="105" t="s">
        <v>88</v>
      </c>
      <c r="D20" s="64" t="s">
        <v>66</v>
      </c>
      <c r="E20" s="172" t="s">
        <v>113</v>
      </c>
      <c r="F20" s="64" t="s">
        <v>90</v>
      </c>
      <c r="G20" s="64" t="s">
        <v>92</v>
      </c>
      <c r="H20" s="59" t="s">
        <v>77</v>
      </c>
      <c r="I20" s="173">
        <v>45492</v>
      </c>
      <c r="J20" s="61">
        <v>3</v>
      </c>
      <c r="K20" s="66"/>
      <c r="L20" s="59" t="s">
        <v>91</v>
      </c>
      <c r="M20" s="67">
        <v>2</v>
      </c>
    </row>
    <row r="21" spans="1:13" ht="21.95" customHeight="1" x14ac:dyDescent="0.35">
      <c r="A21" s="59">
        <v>15</v>
      </c>
      <c r="B21" s="168" t="s">
        <v>98</v>
      </c>
      <c r="C21" s="105" t="s">
        <v>88</v>
      </c>
      <c r="D21" s="64" t="s">
        <v>66</v>
      </c>
      <c r="E21" s="172" t="s">
        <v>113</v>
      </c>
      <c r="F21" s="64" t="s">
        <v>90</v>
      </c>
      <c r="G21" s="64" t="s">
        <v>92</v>
      </c>
      <c r="H21" s="59" t="s">
        <v>77</v>
      </c>
      <c r="I21" s="173">
        <v>45492</v>
      </c>
      <c r="J21" s="61">
        <v>3</v>
      </c>
      <c r="K21" s="66"/>
      <c r="L21" s="59" t="s">
        <v>91</v>
      </c>
      <c r="M21" s="67">
        <v>2</v>
      </c>
    </row>
    <row r="22" spans="1:13" ht="21.95" customHeight="1" x14ac:dyDescent="0.35">
      <c r="A22" s="59">
        <v>16</v>
      </c>
      <c r="B22" s="168" t="s">
        <v>82</v>
      </c>
      <c r="C22" s="105" t="s">
        <v>89</v>
      </c>
      <c r="D22" s="64" t="s">
        <v>66</v>
      </c>
      <c r="E22" s="172" t="s">
        <v>113</v>
      </c>
      <c r="F22" s="64" t="s">
        <v>90</v>
      </c>
      <c r="G22" s="64" t="s">
        <v>92</v>
      </c>
      <c r="H22" s="59" t="s">
        <v>77</v>
      </c>
      <c r="I22" s="173">
        <v>45492</v>
      </c>
      <c r="J22" s="61">
        <v>3</v>
      </c>
      <c r="K22" s="66"/>
      <c r="L22" s="59" t="s">
        <v>91</v>
      </c>
      <c r="M22" s="67">
        <v>2</v>
      </c>
    </row>
    <row r="23" spans="1:13" ht="21.95" customHeight="1" x14ac:dyDescent="0.35">
      <c r="A23" s="59">
        <v>17</v>
      </c>
      <c r="B23" s="169" t="s">
        <v>99</v>
      </c>
      <c r="C23" s="171" t="s">
        <v>85</v>
      </c>
      <c r="D23" s="64" t="s">
        <v>66</v>
      </c>
      <c r="E23" s="172" t="s">
        <v>113</v>
      </c>
      <c r="F23" s="64" t="s">
        <v>90</v>
      </c>
      <c r="G23" s="64" t="s">
        <v>92</v>
      </c>
      <c r="H23" s="59" t="s">
        <v>77</v>
      </c>
      <c r="I23" s="173">
        <v>45492</v>
      </c>
      <c r="J23" s="61">
        <v>3</v>
      </c>
      <c r="K23" s="66"/>
      <c r="L23" s="59" t="s">
        <v>91</v>
      </c>
      <c r="M23" s="67">
        <v>2</v>
      </c>
    </row>
    <row r="24" spans="1:13" ht="21.95" customHeight="1" x14ac:dyDescent="0.2">
      <c r="A24" s="59">
        <v>18</v>
      </c>
      <c r="B24" s="170" t="s">
        <v>100</v>
      </c>
      <c r="C24" s="104" t="s">
        <v>87</v>
      </c>
      <c r="D24" s="64" t="s">
        <v>66</v>
      </c>
      <c r="E24" s="172" t="s">
        <v>113</v>
      </c>
      <c r="F24" s="64" t="s">
        <v>90</v>
      </c>
      <c r="G24" s="64" t="s">
        <v>92</v>
      </c>
      <c r="H24" s="59" t="s">
        <v>77</v>
      </c>
      <c r="I24" s="173">
        <v>45492</v>
      </c>
      <c r="J24" s="65">
        <v>3</v>
      </c>
      <c r="K24" s="66"/>
      <c r="L24" s="59" t="s">
        <v>91</v>
      </c>
      <c r="M24" s="67">
        <v>2</v>
      </c>
    </row>
    <row r="25" spans="1:13" ht="21.95" customHeight="1" x14ac:dyDescent="0.2">
      <c r="A25" s="59">
        <v>19</v>
      </c>
      <c r="B25" s="170" t="s">
        <v>102</v>
      </c>
      <c r="C25" s="64" t="s">
        <v>85</v>
      </c>
      <c r="D25" s="64" t="s">
        <v>66</v>
      </c>
      <c r="E25" s="172" t="s">
        <v>113</v>
      </c>
      <c r="F25" s="64" t="s">
        <v>90</v>
      </c>
      <c r="G25" s="64" t="s">
        <v>92</v>
      </c>
      <c r="H25" s="59" t="s">
        <v>77</v>
      </c>
      <c r="I25" s="173">
        <v>45492</v>
      </c>
      <c r="J25" s="65">
        <v>3</v>
      </c>
      <c r="K25" s="66"/>
      <c r="L25" s="59" t="s">
        <v>91</v>
      </c>
      <c r="M25" s="67">
        <v>2</v>
      </c>
    </row>
  </sheetData>
  <sheetProtection selectLockedCells="1"/>
  <protectedRanges>
    <protectedRange password="CE28" sqref="H4:I4 H2 B2" name="ช่วง1_2"/>
  </protectedRanges>
  <mergeCells count="5">
    <mergeCell ref="C2:D2"/>
    <mergeCell ref="E2:M2"/>
    <mergeCell ref="B5:C5"/>
    <mergeCell ref="J4:K4"/>
    <mergeCell ref="B4:C4"/>
  </mergeCells>
  <phoneticPr fontId="11" type="noConversion"/>
  <dataValidations count="11">
    <dataValidation type="list" allowBlank="1" showInputMessage="1" showErrorMessage="1" sqref="D920:D1418" xr:uid="{00000000-0002-0000-0000-000000000000}">
      <formula1>"ข้าราชการ, พนักงานราชการ"</formula1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D4 F4" xr:uid="{00000000-0002-0000-0000-000001000000}">
      <formula1>0</formula1>
      <formula2>10000</formula2>
    </dataValidation>
    <dataValidation errorStyle="warning" allowBlank="1" showInputMessage="1" showErrorMessage="1" errorTitle="ข้อมูลไม่ถูกต้อง" error="กรุณาเลือกรายการที่กำหนดเท่านั้น" sqref="L5" xr:uid="{00000000-0002-0000-0000-000002000000}"/>
    <dataValidation type="whole" errorStyle="warning" allowBlank="1" showInputMessage="1" showErrorMessage="1" errorTitle="ตัวเลขไม่ถูกต้อง" error="กรุณากรอกเฉพาะปีพุทธศักราช" sqref="H4" xr:uid="{00000000-0002-0000-0000-000003000000}">
      <formula1>2562</formula1>
      <formula2>2600</formula2>
    </dataValidation>
    <dataValidation type="list" errorStyle="warning" allowBlank="1" showInputMessage="1" showErrorMessage="1" errorTitle="ป้อนข้อมูลไม่ถูกต้อง" error="กรุณาเลือกรายการที่กำหนดเท่านั้น" sqref="D7:D919" xr:uid="{00000000-0002-0000-0000-000009000000}">
      <formula1>"ข้าราชการ, พนักงานราชการ"</formula1>
    </dataValidation>
    <dataValidation type="list" errorStyle="warning" allowBlank="1" showInputMessage="1" showErrorMessage="1" errorTitle="ข้อมูลไม่ถูกต้อง" error="กรุณาเลือกตามรายการที่กำหนดเท่านั้น" sqref="F7:F919" xr:uid="{00000000-0002-0000-0000-000004000000}">
      <formula1>"ความรู้/ทักษะเฉพาะทางในสายงาน, ภาษา, ภาวะผู้นำ/คุณธรรม/จริยธรรม, จิตอาสา/บริการ, ความรับผิดชอบ/ซื่อสัตย์สุจริต, ทำงานเป็นทีม, คิดค้น/ใช้นวัตกรรมใหม่ๆ, กฎหมาย/กฎระเบียบฯ, การใช้เทคโนโลยี, ทักษะการคิด"</formula1>
    </dataValidation>
    <dataValidation type="decimal" errorStyle="warning" allowBlank="1" showInputMessage="1" showErrorMessage="1" errorTitle="จำนวนชั่วโมงไม่ถูกต้อง" error="กรุณากรอกเฉพาะตัวเลขเท่านั้น" sqref="J7:J919" xr:uid="{00000000-0002-0000-0000-000005000000}">
      <formula1>0</formula1>
      <formula2>500</formula2>
    </dataValidation>
    <dataValidation type="decimal" errorStyle="warning" allowBlank="1" showInputMessage="1" showErrorMessage="1" errorTitle="ค่าธรรมเนียมไม่ถูกต้อง" error="กรุณากรอกเฉพาะตัวเลขเท่านั้น" sqref="K7:K919" xr:uid="{00000000-0002-0000-0000-000006000000}">
      <formula1>0</formula1>
      <formula2>300000</formula2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L7:L919" xr:uid="{00000000-0002-0000-0000-000007000000}">
      <formula1>"มี, รอผลฯ, ไม่มี"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M7:M919" xr:uid="{00000000-0002-0000-0000-000008000000}">
      <formula1>"1, 2"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G7:G925" xr:uid="{00000000-0002-0000-0000-00000A000000}">
      <formula1>"อบรมกับหน่วยงานนอกกรมฯ, อบรมกับหน่วยงานในกรมฯ, e-Learning, ชุมชนนักปฏิบัติ(CoP), สอนงาน, มอบหมายงาน, ดูงานนอกสถานที่, หมุนเวียนงาน, เรียนรู้ด้วยตนเอง, อื่นๆ"</formula1>
    </dataValidation>
  </dataValidations>
  <pageMargins left="7.874015748031496E-2" right="7.874015748031496E-2" top="0.15748031496062992" bottom="7.874015748031496E-2" header="0.11811023622047245" footer="7.874015748031496E-2"/>
  <pageSetup paperSize="9" orientation="landscape" r:id="rId1"/>
  <headerFooter>
    <oddFooter>&amp;C&amp;"TH SarabunPSK,Regular"&amp;10หน้า &amp;P จาก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25"/>
  <sheetViews>
    <sheetView showGridLines="0" zoomScale="120" zoomScaleNormal="120" zoomScaleSheetLayoutView="90" zoomScalePageLayoutView="120" workbookViewId="0">
      <selection activeCell="T6" sqref="T6"/>
    </sheetView>
  </sheetViews>
  <sheetFormatPr defaultColWidth="9" defaultRowHeight="18.75" x14ac:dyDescent="0.2"/>
  <cols>
    <col min="1" max="1" width="3.125" style="19" customWidth="1"/>
    <col min="2" max="2" width="19.125" style="19" customWidth="1"/>
    <col min="3" max="3" width="10.375" style="19" customWidth="1"/>
    <col min="4" max="4" width="8.25" style="19" customWidth="1"/>
    <col min="5" max="5" width="28.375" style="19" customWidth="1"/>
    <col min="6" max="6" width="8.75" style="19" customWidth="1"/>
    <col min="7" max="7" width="1.375" style="19" customWidth="1"/>
    <col min="8" max="8" width="12.25" style="19" customWidth="1"/>
    <col min="9" max="9" width="9.75" style="19" customWidth="1"/>
    <col min="10" max="10" width="7.375" style="26" customWidth="1"/>
    <col min="11" max="11" width="8.375" style="19" customWidth="1"/>
    <col min="12" max="12" width="9.25" style="19" customWidth="1"/>
    <col min="13" max="13" width="7" style="19" customWidth="1"/>
    <col min="14" max="14" width="0.875" style="19" customWidth="1"/>
    <col min="15" max="15" width="5.125" style="23" customWidth="1"/>
    <col min="16" max="16384" width="9" style="19"/>
  </cols>
  <sheetData>
    <row r="1" spans="1:17" s="12" customFormat="1" ht="36.75" customHeight="1" x14ac:dyDescent="0.35">
      <c r="A1" s="121" t="s">
        <v>71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74"/>
      <c r="O1" s="21"/>
      <c r="P1" s="10"/>
      <c r="Q1" s="11"/>
    </row>
    <row r="2" spans="1:17" s="12" customFormat="1" ht="24.75" customHeight="1" x14ac:dyDescent="0.25">
      <c r="A2" s="7"/>
      <c r="B2" s="5"/>
      <c r="C2" s="28" t="s">
        <v>7</v>
      </c>
      <c r="D2" s="128" t="str">
        <f>เก็บข้อมูลHRD!C2</f>
        <v>สำนักงานปศุสัตว์จังหวัดภูเก็ต</v>
      </c>
      <c r="E2" s="128"/>
      <c r="F2" s="128"/>
      <c r="G2" s="128"/>
      <c r="H2" s="128"/>
      <c r="I2" s="128"/>
      <c r="J2" s="129" t="s">
        <v>74</v>
      </c>
      <c r="K2" s="129"/>
      <c r="L2" s="128" t="str">
        <f>เก็บข้อมูลHRD!J4</f>
        <v>นางสาวกรุณา ทองเพ็ง</v>
      </c>
      <c r="M2" s="128"/>
      <c r="N2" s="75"/>
      <c r="O2" s="20"/>
    </row>
    <row r="3" spans="1:17" s="12" customFormat="1" ht="4.5" customHeight="1" x14ac:dyDescent="0.25">
      <c r="A3" s="7"/>
      <c r="B3" s="5"/>
      <c r="C3" s="5"/>
      <c r="D3" s="5"/>
      <c r="E3" s="2"/>
      <c r="F3" s="2"/>
      <c r="G3" s="2"/>
      <c r="H3" s="2"/>
      <c r="I3" s="2"/>
      <c r="J3" s="2"/>
      <c r="K3" s="13"/>
      <c r="L3" s="16"/>
      <c r="M3" s="16"/>
      <c r="N3" s="16"/>
      <c r="O3" s="20"/>
    </row>
    <row r="4" spans="1:17" s="12" customFormat="1" ht="25.5" customHeight="1" x14ac:dyDescent="0.25">
      <c r="A4" s="8"/>
      <c r="B4" s="123" t="s">
        <v>46</v>
      </c>
      <c r="C4" s="124"/>
      <c r="D4" s="102">
        <f>เก็บข้อมูลHRD!D4</f>
        <v>11</v>
      </c>
      <c r="E4" s="29" t="s">
        <v>53</v>
      </c>
      <c r="F4" s="102">
        <f>เก็บข้อมูลHRD!F4</f>
        <v>8</v>
      </c>
      <c r="G4" s="30"/>
      <c r="H4" s="31" t="s">
        <v>47</v>
      </c>
      <c r="I4" s="125">
        <f>เก็บข้อมูลHRD!H4</f>
        <v>2567</v>
      </c>
      <c r="J4" s="126"/>
      <c r="K4" s="127" t="s">
        <v>45</v>
      </c>
      <c r="L4" s="127"/>
      <c r="M4" s="32">
        <f>เก็บข้อมูลHRD!L4:M4</f>
        <v>45524</v>
      </c>
      <c r="N4" s="76"/>
      <c r="O4" s="22"/>
    </row>
    <row r="5" spans="1:17" s="24" customFormat="1" ht="5.25" customHeight="1" x14ac:dyDescent="0.2">
      <c r="A5" s="9"/>
      <c r="B5" s="110"/>
      <c r="C5" s="110"/>
      <c r="D5" s="27"/>
      <c r="E5" s="27"/>
      <c r="F5" s="4"/>
      <c r="G5" s="4"/>
      <c r="H5" s="6"/>
      <c r="I5" s="14"/>
      <c r="J5" s="6"/>
      <c r="K5" s="15"/>
      <c r="L5" s="17"/>
      <c r="M5" s="17"/>
      <c r="N5" s="17"/>
      <c r="O5" s="18"/>
      <c r="P5" s="3"/>
      <c r="Q5" s="3"/>
    </row>
    <row r="6" spans="1:17" s="24" customFormat="1" ht="25.5" customHeight="1" x14ac:dyDescent="0.2">
      <c r="A6" s="139" t="s">
        <v>13</v>
      </c>
      <c r="B6" s="136" t="s">
        <v>34</v>
      </c>
      <c r="C6" s="137"/>
      <c r="D6" s="137"/>
      <c r="E6" s="137"/>
      <c r="F6" s="138"/>
      <c r="G6" s="33"/>
      <c r="H6" s="115" t="s">
        <v>32</v>
      </c>
      <c r="I6" s="115"/>
      <c r="J6" s="115"/>
      <c r="K6" s="114" t="s">
        <v>33</v>
      </c>
      <c r="L6" s="114"/>
      <c r="M6" s="114"/>
      <c r="N6" s="77"/>
      <c r="O6" s="18"/>
      <c r="P6" s="3"/>
      <c r="Q6" s="3"/>
    </row>
    <row r="7" spans="1:17" ht="24.95" customHeight="1" x14ac:dyDescent="0.35">
      <c r="A7" s="140"/>
      <c r="B7" s="153" t="s">
        <v>51</v>
      </c>
      <c r="C7" s="154"/>
      <c r="D7" s="155"/>
      <c r="E7" s="151" t="s">
        <v>66</v>
      </c>
      <c r="F7" s="151"/>
      <c r="G7" s="36"/>
      <c r="H7" s="119" t="s">
        <v>15</v>
      </c>
      <c r="I7" s="119"/>
      <c r="J7" s="37">
        <f>COUNTIF(เก็บข้อมูลHRD!F7:F1925,"ความรู้/ทักษะเฉพาะทางในสายงาน")</f>
        <v>0</v>
      </c>
      <c r="K7" s="116" t="s">
        <v>48</v>
      </c>
      <c r="L7" s="116"/>
      <c r="M7" s="38">
        <f>COUNTIF(เก็บข้อมูลHRD!G7:G1925,"อบรมกับหน่วยงานนอกกรมฯ")</f>
        <v>0</v>
      </c>
      <c r="N7" s="79"/>
    </row>
    <row r="8" spans="1:17" ht="24.95" customHeight="1" x14ac:dyDescent="0.35">
      <c r="A8" s="140"/>
      <c r="B8" s="133" t="s">
        <v>8</v>
      </c>
      <c r="C8" s="133"/>
      <c r="D8" s="34">
        <f t="array" ref="D8">COUNTIFS(เก็บข้อมูลHRD!D7:D1925,"ข้าราชการ",เก็บข้อมูลHRD!M7:M1925,"1")</f>
        <v>0</v>
      </c>
      <c r="E8" s="35" t="s">
        <v>10</v>
      </c>
      <c r="F8" s="34">
        <f t="array" ref="F8">COUNTIFS(เก็บข้อมูลHRD!D7:D1925,"พนักงานราชการ",เก็บข้อมูลHRD!M7:M1925,"1")</f>
        <v>0</v>
      </c>
      <c r="G8" s="36"/>
      <c r="H8" s="119" t="s">
        <v>16</v>
      </c>
      <c r="I8" s="119"/>
      <c r="J8" s="37">
        <f>COUNTIF(เก็บข้อมูลHRD!F7:F1925,"ภาษา")</f>
        <v>0</v>
      </c>
      <c r="K8" s="130" t="s">
        <v>40</v>
      </c>
      <c r="L8" s="130"/>
      <c r="M8" s="38">
        <f>COUNTIF(เก็บข้อมูลHRD!G7:G1925,"อบรมกับหน่วยงานในกรมฯ")</f>
        <v>0</v>
      </c>
      <c r="N8" s="79"/>
      <c r="P8" s="25"/>
    </row>
    <row r="9" spans="1:17" ht="24.95" customHeight="1" x14ac:dyDescent="0.35">
      <c r="A9" s="140"/>
      <c r="B9" s="133" t="s">
        <v>9</v>
      </c>
      <c r="C9" s="133"/>
      <c r="D9" s="39">
        <f t="array" ref="D9">SUMPRODUCT(IF(เก็บข้อมูลHRD!D7:D1925="ข้าราชการ",IF(เก็บข้อมูลHRD!B7:B1925&lt;&gt;"",IF(เก็บข้อมูลHRD!M7:M1925=1,1/COUNTIFS(เก็บข้อมูลHRD!B7:B1925,เก็บข้อมูลHRD!B7:B1925,เก็บข้อมูลHRD!D7:D1925,"ข้าราชการ",เก็บข้อมูลHRD!B7:B1925,"&lt;&gt;",เก็บข้อมูลHRD!M7:M1925,"=1")))))</f>
        <v>0</v>
      </c>
      <c r="E9" s="35" t="s">
        <v>11</v>
      </c>
      <c r="F9" s="34">
        <f t="array" ref="F9">SUMPRODUCT(IF(เก็บข้อมูลHRD!D7:D1925="พนักงานราชการ",IF(เก็บข้อมูลHRD!B7:B1925&lt;&gt;"",IF(เก็บข้อมูลHRD!M7:M1925=1,1/COUNTIFS(เก็บข้อมูลHRD!B7:B1925,เก็บข้อมูลHRD!B7:B1925,เก็บข้อมูลHRD!D7:D1925,"พนักงานราชการ",เก็บข้อมูลHRD!B7:B1925,"&lt;&gt;",เก็บข้อมูลHRD!M7:M1925,"=1")))))</f>
        <v>0</v>
      </c>
      <c r="G9" s="41"/>
      <c r="H9" s="119" t="s">
        <v>17</v>
      </c>
      <c r="I9" s="119"/>
      <c r="J9" s="37">
        <f>COUNTIF(เก็บข้อมูลHRD!F7:F1925,"ภาวะผู้นำ/คุณธรรม/จริยธรรม")</f>
        <v>0</v>
      </c>
      <c r="K9" s="116" t="s">
        <v>49</v>
      </c>
      <c r="L9" s="116"/>
      <c r="M9" s="38">
        <f>COUNTIF(เก็บข้อมูลHRD!G7:G1925,"e-Learning")</f>
        <v>0</v>
      </c>
      <c r="N9" s="79"/>
    </row>
    <row r="10" spans="1:17" ht="24.95" customHeight="1" x14ac:dyDescent="0.35">
      <c r="A10" s="141"/>
      <c r="B10" s="133" t="s">
        <v>75</v>
      </c>
      <c r="C10" s="133"/>
      <c r="D10" s="40">
        <f t="array" ref="D10">D9/D4*100</f>
        <v>0</v>
      </c>
      <c r="E10" s="35" t="s">
        <v>76</v>
      </c>
      <c r="F10" s="40">
        <f t="array" ref="F10">F9/F4*100</f>
        <v>0</v>
      </c>
      <c r="G10" s="42"/>
      <c r="H10" s="119" t="s">
        <v>18</v>
      </c>
      <c r="I10" s="119"/>
      <c r="J10" s="37">
        <f t="array" ref="J10">COUNTIF(เก็บข้อมูลHRD!F7:F925,"จิตอาสา/บริการ")</f>
        <v>0</v>
      </c>
      <c r="K10" s="116" t="s">
        <v>23</v>
      </c>
      <c r="L10" s="116"/>
      <c r="M10" s="38">
        <f>COUNTIF(เก็บข้อมูลHRD!G7:G1925,"ชุมชนนักปฏิบัติ(CoP)")</f>
        <v>19</v>
      </c>
      <c r="N10" s="79"/>
    </row>
    <row r="11" spans="1:17" ht="24.95" customHeight="1" x14ac:dyDescent="0.35">
      <c r="A11" s="148" t="s">
        <v>14</v>
      </c>
      <c r="B11" s="145" t="s">
        <v>35</v>
      </c>
      <c r="C11" s="146"/>
      <c r="D11" s="146"/>
      <c r="E11" s="146"/>
      <c r="F11" s="147"/>
      <c r="G11" s="36"/>
      <c r="H11" s="119" t="s">
        <v>19</v>
      </c>
      <c r="I11" s="119"/>
      <c r="J11" s="37">
        <f>COUNTIF(เก็บข้อมูลHRD!F7:F1925,"ความรับผิดชอบ/ซื่อสัตย์สุจริต")</f>
        <v>0</v>
      </c>
      <c r="K11" s="116" t="s">
        <v>26</v>
      </c>
      <c r="L11" s="116"/>
      <c r="M11" s="38">
        <f>COUNTIF(เก็บข้อมูลHRD!G7:G1925,"สอนงาน")</f>
        <v>0</v>
      </c>
      <c r="N11" s="79"/>
    </row>
    <row r="12" spans="1:17" ht="24.95" customHeight="1" x14ac:dyDescent="0.35">
      <c r="A12" s="149"/>
      <c r="B12" s="142" t="s">
        <v>51</v>
      </c>
      <c r="C12" s="143"/>
      <c r="D12" s="144"/>
      <c r="E12" s="152" t="s">
        <v>66</v>
      </c>
      <c r="F12" s="152"/>
      <c r="G12" s="36"/>
      <c r="H12" s="119" t="s">
        <v>20</v>
      </c>
      <c r="I12" s="119"/>
      <c r="J12" s="37">
        <f>COUNTIF(เก็บข้อมูลHRD!F7:F1925,"ทำงานเป็นทีม")</f>
        <v>0</v>
      </c>
      <c r="K12" s="116" t="s">
        <v>27</v>
      </c>
      <c r="L12" s="116"/>
      <c r="M12" s="38">
        <f>COUNTIF(เก็บข้อมูลHRD!G7:G1925,"มอบหมายงาน")</f>
        <v>0</v>
      </c>
      <c r="N12" s="79"/>
    </row>
    <row r="13" spans="1:17" ht="24.95" customHeight="1" x14ac:dyDescent="0.35">
      <c r="A13" s="149"/>
      <c r="B13" s="118" t="s">
        <v>8</v>
      </c>
      <c r="C13" s="118"/>
      <c r="D13" s="34">
        <f t="array" ref="D13">COUNTIFS(เก็บข้อมูลHRD!D7:D1925,"ข้าราชการ",เก็บข้อมูลHRD!M7:M1925,"2")</f>
        <v>11</v>
      </c>
      <c r="E13" s="35" t="s">
        <v>10</v>
      </c>
      <c r="F13" s="34">
        <f t="array" ref="F13">COUNTIFS(เก็บข้อมูลHRD!D7:D1925,"พนักงานราชการ",เก็บข้อมูลHRD!M7:M1925,"2")</f>
        <v>8</v>
      </c>
      <c r="G13" s="41"/>
      <c r="H13" s="119" t="s">
        <v>24</v>
      </c>
      <c r="I13" s="119"/>
      <c r="J13" s="37">
        <f>COUNTIF(เก็บข้อมูลHRD!F7:F1925,"คิดค้น/ใช้นวัตกรรมใหม่ๆ")</f>
        <v>0</v>
      </c>
      <c r="K13" s="116" t="s">
        <v>28</v>
      </c>
      <c r="L13" s="116"/>
      <c r="M13" s="38">
        <f>COUNTIF(เก็บข้อมูลHRD!G7:G1925,"ดูงานนอกสถานที่")</f>
        <v>0</v>
      </c>
      <c r="N13" s="79"/>
      <c r="Q13" s="19" t="s">
        <v>57</v>
      </c>
    </row>
    <row r="14" spans="1:17" ht="24.95" customHeight="1" x14ac:dyDescent="0.35">
      <c r="A14" s="149"/>
      <c r="B14" s="118" t="s">
        <v>9</v>
      </c>
      <c r="C14" s="118"/>
      <c r="D14" s="34">
        <f t="array" ref="D14">SUMPRODUCT(IF(เก็บข้อมูลHRD!D7:D1925="ข้าราชการ",IF(เก็บข้อมูลHRD!B7:B1925&lt;&gt;"",IF(เก็บข้อมูลHRD!M7:M1925=2,1/COUNTIFS(เก็บข้อมูลHRD!B7:B1925,เก็บข้อมูลHRD!B7:B1925,เก็บข้อมูลHRD!D7:D1925,"ข้าราชการ",เก็บข้อมูลHRD!B7:B1925,"&lt;&gt;",เก็บข้อมูลHRD!M7:M1925,"=2")))))</f>
        <v>11</v>
      </c>
      <c r="E14" s="35" t="s">
        <v>11</v>
      </c>
      <c r="F14" s="34">
        <f t="array" ref="F14">SUMPRODUCT(IF(เก็บข้อมูลHRD!D7:D1925="พนักงานราชการ",IF(เก็บข้อมูลHRD!B7:B1925&lt;&gt;"",IF(เก็บข้อมูลHRD!M7:M1925=2,1/COUNTIFS(เก็บข้อมูลHRD!B7:B1925,เก็บข้อมูลHRD!B7:B1925,เก็บข้อมูลHRD!D7:D1925,"พนักงานราชการ",เก็บข้อมูลHRD!B7:B1925,"&lt;&gt;",เก็บข้อมูลHRD!M7:M1925,"=2")))))</f>
        <v>8</v>
      </c>
      <c r="G14" s="42"/>
      <c r="H14" s="119" t="s">
        <v>25</v>
      </c>
      <c r="I14" s="119"/>
      <c r="J14" s="37">
        <f>COUNTIF(เก็บข้อมูลHRD!F7:F1925,"กฎหมาย/กฎระเบียบฯ")</f>
        <v>0</v>
      </c>
      <c r="K14" s="116" t="s">
        <v>29</v>
      </c>
      <c r="L14" s="116"/>
      <c r="M14" s="38">
        <f>COUNTIF(เก็บข้อมูลHRD!G7:G1925,"หมุนเวียนงาน")</f>
        <v>0</v>
      </c>
      <c r="N14" s="79"/>
    </row>
    <row r="15" spans="1:17" ht="24.95" customHeight="1" x14ac:dyDescent="0.35">
      <c r="A15" s="150"/>
      <c r="B15" s="118" t="s">
        <v>75</v>
      </c>
      <c r="C15" s="118"/>
      <c r="D15" s="40">
        <f>D14/D4*100</f>
        <v>100</v>
      </c>
      <c r="E15" s="35" t="s">
        <v>76</v>
      </c>
      <c r="F15" s="40">
        <f>F14/F4*100</f>
        <v>100</v>
      </c>
      <c r="G15" s="36"/>
      <c r="H15" s="119" t="s">
        <v>21</v>
      </c>
      <c r="I15" s="119"/>
      <c r="J15" s="37">
        <f>COUNTIF(เก็บข้อมูลHRD!F7:F1925,"การใช้เทคโนโลยี")</f>
        <v>19</v>
      </c>
      <c r="K15" s="116" t="s">
        <v>30</v>
      </c>
      <c r="L15" s="116"/>
      <c r="M15" s="38">
        <f>COUNTIF(เก็บข้อมูลHRD!G7:G1925,"เรียนรู้ด้วยตนเอง")</f>
        <v>0</v>
      </c>
      <c r="N15" s="79"/>
    </row>
    <row r="16" spans="1:17" ht="24.95" customHeight="1" x14ac:dyDescent="0.35">
      <c r="A16" s="160" t="s">
        <v>12</v>
      </c>
      <c r="B16" s="134" t="s">
        <v>36</v>
      </c>
      <c r="C16" s="134"/>
      <c r="D16" s="134"/>
      <c r="E16" s="134"/>
      <c r="F16" s="135"/>
      <c r="G16" s="36"/>
      <c r="H16" s="119" t="s">
        <v>22</v>
      </c>
      <c r="I16" s="119"/>
      <c r="J16" s="37">
        <f>COUNTIF(เก็บข้อมูลHRD!F7:F1925,"ทักษะการคิด")</f>
        <v>0</v>
      </c>
      <c r="K16" s="116" t="s">
        <v>31</v>
      </c>
      <c r="L16" s="116"/>
      <c r="M16" s="38">
        <f>COUNTIF(เก็บข้อมูลHRD!G7:G1925,"อื่นๆ")</f>
        <v>0</v>
      </c>
      <c r="N16" s="79"/>
    </row>
    <row r="17" spans="1:18" ht="23.25" customHeight="1" x14ac:dyDescent="0.2">
      <c r="A17" s="160"/>
      <c r="B17" s="134" t="s">
        <v>51</v>
      </c>
      <c r="C17" s="134"/>
      <c r="D17" s="135"/>
      <c r="E17" s="161" t="s">
        <v>66</v>
      </c>
      <c r="F17" s="161"/>
      <c r="G17" s="41"/>
      <c r="H17" s="117" t="s">
        <v>52</v>
      </c>
      <c r="I17" s="117"/>
      <c r="J17" s="87">
        <f>SUM(J7:J16)</f>
        <v>19</v>
      </c>
      <c r="K17" s="117" t="s">
        <v>52</v>
      </c>
      <c r="L17" s="117"/>
      <c r="M17" s="88">
        <f>SUM(M7:M16)</f>
        <v>19</v>
      </c>
      <c r="N17" s="79"/>
    </row>
    <row r="18" spans="1:18" ht="24.95" customHeight="1" x14ac:dyDescent="0.3">
      <c r="A18" s="160"/>
      <c r="B18" s="120" t="s">
        <v>8</v>
      </c>
      <c r="C18" s="118"/>
      <c r="D18" s="34">
        <f>COUNTIF(เก็บข้อมูลHRD!D7:D1925,"ข้าราชการ")</f>
        <v>11</v>
      </c>
      <c r="E18" s="35" t="s">
        <v>10</v>
      </c>
      <c r="F18" s="34">
        <f t="array" ref="F18">COUNTIF(เก็บข้อมูลHRD!D7:D1925,"พนักงานราชการ")</f>
        <v>8</v>
      </c>
      <c r="G18" s="42"/>
      <c r="H18" s="157" t="s">
        <v>67</v>
      </c>
      <c r="I18" s="158"/>
      <c r="J18" s="158"/>
      <c r="K18" s="158"/>
      <c r="L18" s="158"/>
      <c r="M18" s="158"/>
      <c r="N18" s="42"/>
    </row>
    <row r="19" spans="1:18" ht="28.5" customHeight="1" x14ac:dyDescent="0.2">
      <c r="A19" s="160"/>
      <c r="B19" s="120" t="s">
        <v>9</v>
      </c>
      <c r="C19" s="118"/>
      <c r="D19" s="34">
        <f t="array" ref="D19">SUMPRODUCT(IF(เก็บข้อมูลHRD!D7:D1925="ข้าราชการ",IF(เก็บข้อมูลHRD!B7:B1925&lt;&gt;"",1/COUNTIFS(เก็บข้อมูลHRD!B7:B1925,เก็บข้อมูลHRD!B7:B1925,เก็บข้อมูลHRD!D7:D1925,"ข้าราชการ",เก็บข้อมูลHRD!B7:B1925,"&lt;&gt;"))))</f>
        <v>11</v>
      </c>
      <c r="E19" s="35" t="s">
        <v>11</v>
      </c>
      <c r="F19" s="34">
        <f t="array" ref="F19">SUMPRODUCT(IF(เก็บข้อมูลHRD!D7:D1925="พนักงานราชการ",IF(เก็บข้อมูลHRD!B7:B1925&lt;&gt;"",1/COUNTIFS(เก็บข้อมูลHRD!B7:B1925,เก็บข้อมูลHRD!B7:B1925,เก็บข้อมูลHRD!D7:D1925,"พนักงานราชการ",เก็บข้อมูลHRD!B7:B1925,"&lt;&gt;"))))</f>
        <v>8</v>
      </c>
      <c r="G19" s="41"/>
      <c r="H19" s="159"/>
      <c r="I19" s="159"/>
      <c r="J19" s="159"/>
      <c r="K19" s="159"/>
      <c r="L19" s="159"/>
      <c r="M19" s="159"/>
      <c r="N19" s="78"/>
    </row>
    <row r="20" spans="1:18" ht="24.95" customHeight="1" x14ac:dyDescent="0.3">
      <c r="A20" s="160"/>
      <c r="B20" s="120" t="s">
        <v>75</v>
      </c>
      <c r="C20" s="118"/>
      <c r="D20" s="40">
        <f>D19/D4*100</f>
        <v>100</v>
      </c>
      <c r="E20" s="35" t="s">
        <v>76</v>
      </c>
      <c r="F20" s="40">
        <f>F19/F4*100</f>
        <v>100</v>
      </c>
      <c r="G20" s="42"/>
      <c r="H20" s="159"/>
      <c r="I20" s="159"/>
      <c r="J20" s="159"/>
      <c r="K20" s="159"/>
      <c r="L20" s="159"/>
      <c r="M20" s="159"/>
      <c r="N20" s="47"/>
    </row>
    <row r="21" spans="1:18" ht="25.5" customHeight="1" x14ac:dyDescent="0.2">
      <c r="A21" s="160"/>
      <c r="B21" s="131" t="s">
        <v>39</v>
      </c>
      <c r="C21" s="131"/>
      <c r="D21" s="131"/>
      <c r="E21" s="131"/>
      <c r="F21" s="132"/>
      <c r="G21" s="103"/>
      <c r="H21" s="159"/>
      <c r="I21" s="159"/>
      <c r="J21" s="159"/>
      <c r="K21" s="159"/>
      <c r="L21" s="159"/>
      <c r="M21" s="159"/>
      <c r="N21" s="47"/>
      <c r="R21" s="19" t="s">
        <v>57</v>
      </c>
    </row>
    <row r="22" spans="1:18" ht="24" customHeight="1" x14ac:dyDescent="0.2">
      <c r="A22" s="160"/>
      <c r="B22" s="162" t="s">
        <v>38</v>
      </c>
      <c r="C22" s="163"/>
      <c r="D22" s="43">
        <f t="array" ref="D22">SUMPRODUCT(IF(เก็บข้อมูลHRD!L7:L1925="มี",IF(เก็บข้อมูลHRD!B7:B1925&lt;&gt;"",1/COUNTIFS(เก็บข้อมูลHRD!B7:B1925,เก็บข้อมูลHRD!B7:B1925,เก็บข้อมูลHRD!L7:L1925,"มี",เก็บข้อมูลHRD!B7:B1925,"&lt;&gt;"))))</f>
        <v>19</v>
      </c>
      <c r="E22" s="35" t="s">
        <v>37</v>
      </c>
      <c r="F22" s="40">
        <f t="array" ref="F22">(D22/SUMPRODUCT((เก็บข้อมูลHRD!B7:B1925&lt;&gt;"")/COUNTIF(เก็บข้อมูลHRD!B7:B1925,เก็บข้อมูลHRD!B7:B1925&amp;"")))*100</f>
        <v>100</v>
      </c>
      <c r="G22" s="47"/>
      <c r="H22" s="159"/>
      <c r="I22" s="159"/>
      <c r="J22" s="159"/>
      <c r="K22" s="159"/>
      <c r="L22" s="159"/>
      <c r="M22" s="159"/>
      <c r="N22" s="47"/>
    </row>
    <row r="23" spans="1:18" ht="21" x14ac:dyDescent="0.2">
      <c r="A23" s="160"/>
      <c r="B23" s="131" t="s">
        <v>41</v>
      </c>
      <c r="C23" s="131"/>
      <c r="D23" s="131"/>
      <c r="E23" s="131"/>
      <c r="F23" s="132"/>
      <c r="G23" s="47"/>
      <c r="H23" s="159"/>
      <c r="I23" s="159"/>
      <c r="J23" s="159"/>
      <c r="K23" s="159"/>
      <c r="L23" s="159"/>
      <c r="M23" s="159"/>
      <c r="N23" s="47"/>
    </row>
    <row r="24" spans="1:18" ht="21.75" customHeight="1" x14ac:dyDescent="0.2">
      <c r="A24" s="160"/>
      <c r="B24" s="162" t="s">
        <v>42</v>
      </c>
      <c r="C24" s="163"/>
      <c r="D24" s="44">
        <f t="array" ref="D24">SUM(เก็บข้อมูลHRD!K7:K1925)</f>
        <v>0</v>
      </c>
      <c r="E24" s="45" t="s">
        <v>58</v>
      </c>
      <c r="F24" s="46" t="e">
        <f t="array" ref="F24">AVERAGEIF(เก็บข้อมูลHRD!K7:K1925,"&lt;&gt;0")</f>
        <v>#DIV/0!</v>
      </c>
      <c r="G24" s="47"/>
      <c r="H24" s="156" t="s">
        <v>61</v>
      </c>
      <c r="I24" s="156"/>
      <c r="J24" s="156"/>
      <c r="K24" s="156"/>
      <c r="L24" s="156"/>
      <c r="M24" s="47"/>
      <c r="N24" s="47"/>
    </row>
    <row r="25" spans="1:18" x14ac:dyDescent="0.2">
      <c r="B25" s="113"/>
      <c r="C25" s="113"/>
      <c r="D25" s="113"/>
      <c r="E25" s="113"/>
    </row>
  </sheetData>
  <sheetProtection algorithmName="SHA-512" hashValue="ChzY0PgtWgmTGCRuiBQ9RT/QO1ezk7bLAV+NvMKInnDlDRUFBcXt0POiSSB9BRBF9enTGARXj43iyFCG/lS8tg==" saltValue="/gWGXguVvkK4QZfyZOsxnw==" spinCount="100000" sheet="1" objects="1" scenarios="1" selectLockedCells="1" selectUnlockedCells="1"/>
  <protectedRanges>
    <protectedRange password="CE28" sqref="I4:J4 E2 C2 M4:N4" name="ช่วง1_2_3"/>
  </protectedRanges>
  <mergeCells count="60">
    <mergeCell ref="H24:L24"/>
    <mergeCell ref="H18:M23"/>
    <mergeCell ref="A16:A24"/>
    <mergeCell ref="B17:D17"/>
    <mergeCell ref="E17:F17"/>
    <mergeCell ref="B20:C20"/>
    <mergeCell ref="B21:F21"/>
    <mergeCell ref="B22:C22"/>
    <mergeCell ref="B24:C24"/>
    <mergeCell ref="B6:F6"/>
    <mergeCell ref="A6:A10"/>
    <mergeCell ref="B12:D12"/>
    <mergeCell ref="B11:F11"/>
    <mergeCell ref="A11:A15"/>
    <mergeCell ref="B14:C14"/>
    <mergeCell ref="B8:C8"/>
    <mergeCell ref="E7:F7"/>
    <mergeCell ref="E12:F12"/>
    <mergeCell ref="B7:D7"/>
    <mergeCell ref="B9:C9"/>
    <mergeCell ref="H8:I8"/>
    <mergeCell ref="K8:L8"/>
    <mergeCell ref="H9:I9"/>
    <mergeCell ref="B23:F23"/>
    <mergeCell ref="K9:L9"/>
    <mergeCell ref="H10:I10"/>
    <mergeCell ref="K10:L10"/>
    <mergeCell ref="B13:C13"/>
    <mergeCell ref="H11:I11"/>
    <mergeCell ref="B10:C10"/>
    <mergeCell ref="K11:L11"/>
    <mergeCell ref="H12:I12"/>
    <mergeCell ref="H16:I16"/>
    <mergeCell ref="K16:L16"/>
    <mergeCell ref="B18:C18"/>
    <mergeCell ref="B16:F16"/>
    <mergeCell ref="B5:C5"/>
    <mergeCell ref="A1:M1"/>
    <mergeCell ref="B4:C4"/>
    <mergeCell ref="I4:J4"/>
    <mergeCell ref="K4:L4"/>
    <mergeCell ref="D2:I2"/>
    <mergeCell ref="J2:K2"/>
    <mergeCell ref="L2:M2"/>
    <mergeCell ref="B25:E25"/>
    <mergeCell ref="K6:M6"/>
    <mergeCell ref="H6:J6"/>
    <mergeCell ref="K12:L12"/>
    <mergeCell ref="H17:I17"/>
    <mergeCell ref="K17:L17"/>
    <mergeCell ref="B15:C15"/>
    <mergeCell ref="H13:I13"/>
    <mergeCell ref="K13:L13"/>
    <mergeCell ref="H14:I14"/>
    <mergeCell ref="K14:L14"/>
    <mergeCell ref="H15:I15"/>
    <mergeCell ref="K15:L15"/>
    <mergeCell ref="B19:C19"/>
    <mergeCell ref="H7:I7"/>
    <mergeCell ref="K7:L7"/>
  </mergeCells>
  <dataValidations count="4">
    <dataValidation type="whole" errorStyle="warning" allowBlank="1" showInputMessage="1" showErrorMessage="1" errorTitle="ตัวเลขไม่ถูกต้อง" error="กรุณากรอกเฉพาะปีพุทธศักราช" sqref="I4:J4" xr:uid="{00000000-0002-0000-0100-000000000000}">
      <formula1>2562</formula1>
      <formula2>2570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F4:G4" xr:uid="{00000000-0002-0000-0100-000001000000}">
      <formula1>0</formula1>
      <formula2>10000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D4" xr:uid="{00000000-0002-0000-0100-000002000000}">
      <formula1>1</formula1>
      <formula2>10000</formula2>
    </dataValidation>
    <dataValidation allowBlank="1" showInputMessage="1" showErrorMessage="1" error="กรุณากรอกตัวเลขจำนวนเต็ม" sqref="M4:N4" xr:uid="{00000000-0002-0000-0100-000003000000}"/>
  </dataValidations>
  <printOptions horizontalCentered="1" verticalCentered="1"/>
  <pageMargins left="7.874015748031496E-2" right="7.874015748031496E-2" top="3.937007874015748E-2" bottom="3.937007874015748E-2" header="3.937007874015748E-2" footer="3.937007874015748E-2"/>
  <pageSetup paperSize="9" orientation="landscape" r:id="rId1"/>
  <ignoredErrors>
    <ignoredError sqref="I4 M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23"/>
  <sheetViews>
    <sheetView workbookViewId="0">
      <selection activeCell="C7" sqref="C7"/>
    </sheetView>
  </sheetViews>
  <sheetFormatPr defaultColWidth="9" defaultRowHeight="22.5" x14ac:dyDescent="0.35"/>
  <cols>
    <col min="1" max="1" width="10.375" style="95" customWidth="1"/>
    <col min="2" max="2" width="42" style="96" customWidth="1"/>
    <col min="3" max="3" width="37.625" style="97" customWidth="1"/>
    <col min="4" max="4" width="44.75" style="95" customWidth="1"/>
    <col min="5" max="16384" width="9" style="80"/>
  </cols>
  <sheetData>
    <row r="1" spans="1:4" ht="36" x14ac:dyDescent="0.65">
      <c r="A1" s="165" t="s">
        <v>64</v>
      </c>
      <c r="B1" s="165"/>
      <c r="C1" s="165"/>
      <c r="D1" s="165"/>
    </row>
    <row r="2" spans="1:4" ht="92.25" customHeight="1" x14ac:dyDescent="0.35">
      <c r="A2" s="164" t="s">
        <v>73</v>
      </c>
      <c r="B2" s="164"/>
      <c r="C2" s="164"/>
      <c r="D2" s="164"/>
    </row>
    <row r="3" spans="1:4" ht="186.75" customHeight="1" x14ac:dyDescent="0.35">
      <c r="A3" s="164" t="s">
        <v>69</v>
      </c>
      <c r="B3" s="164"/>
      <c r="C3" s="164"/>
      <c r="D3" s="164"/>
    </row>
    <row r="4" spans="1:4" s="84" customFormat="1" ht="45" x14ac:dyDescent="0.2">
      <c r="A4" s="81" t="s">
        <v>56</v>
      </c>
      <c r="B4" s="82" t="s">
        <v>62</v>
      </c>
      <c r="C4" s="83" t="s">
        <v>1</v>
      </c>
      <c r="D4" s="85" t="s">
        <v>65</v>
      </c>
    </row>
    <row r="5" spans="1:4" x14ac:dyDescent="0.35">
      <c r="A5" s="93">
        <v>1</v>
      </c>
      <c r="B5" s="166" t="s">
        <v>78</v>
      </c>
      <c r="C5" s="106" t="s">
        <v>83</v>
      </c>
      <c r="D5" s="94" t="str">
        <f>IF(COUNTIF(เก็บข้อมูลHRD!$B$7:$B$1925,B5),"ได้รับการพัฒนาแล้ว",IF(B5="","ป้อนรายชื่อบุคลากรเพิ่ม(ถ้ามี)","ยังไม่ได้รับการพัฒนา"))</f>
        <v>ได้รับการพัฒนาแล้ว</v>
      </c>
    </row>
    <row r="6" spans="1:4" x14ac:dyDescent="0.35">
      <c r="A6" s="93">
        <v>2</v>
      </c>
      <c r="B6" s="166" t="s">
        <v>94</v>
      </c>
      <c r="C6" s="106" t="s">
        <v>110</v>
      </c>
      <c r="D6" s="94" t="str">
        <f>IF(COUNTIF(เก็บข้อมูลHRD!$B$7:$B$1925,B6),"ได้รับการพัฒนาแล้ว",IF(B6="","ป้อนรายชื่อบุคลากรเพิ่ม(ถ้ามี)","ยังไม่ได้รับการพัฒนา"))</f>
        <v>ได้รับการพัฒนาแล้ว</v>
      </c>
    </row>
    <row r="7" spans="1:4" x14ac:dyDescent="0.35">
      <c r="A7" s="93">
        <v>3</v>
      </c>
      <c r="B7" s="166" t="s">
        <v>106</v>
      </c>
      <c r="C7" s="106" t="s">
        <v>110</v>
      </c>
      <c r="D7" s="94" t="str">
        <f>IF(COUNTIF(เก็บข้อมูลHRD!$B$7:$B$1925,B7),"ได้รับการพัฒนาแล้ว",IF(B7="","ป้อนรายชื่อบุคลากรเพิ่ม(ถ้ามี)","ยังไม่ได้รับการพัฒนา"))</f>
        <v>ได้รับการพัฒนาแล้ว</v>
      </c>
    </row>
    <row r="8" spans="1:4" x14ac:dyDescent="0.35">
      <c r="A8" s="93">
        <v>4</v>
      </c>
      <c r="B8" s="166" t="s">
        <v>95</v>
      </c>
      <c r="C8" s="106" t="s">
        <v>105</v>
      </c>
      <c r="D8" s="94" t="str">
        <f>IF(COUNTIF(เก็บข้อมูลHRD!$B$7:$B$1925,B8),"ได้รับการพัฒนาแล้ว",IF(B8="","ป้อนรายชื่อบุคลากรเพิ่ม(ถ้ามี)","ยังไม่ได้รับการพัฒนา"))</f>
        <v>ได้รับการพัฒนาแล้ว</v>
      </c>
    </row>
    <row r="9" spans="1:4" x14ac:dyDescent="0.35">
      <c r="A9" s="93">
        <v>5</v>
      </c>
      <c r="B9" s="167" t="s">
        <v>107</v>
      </c>
      <c r="C9" s="168" t="s">
        <v>83</v>
      </c>
      <c r="D9" s="94" t="str">
        <f>IF(COUNTIF(เก็บข้อมูลHRD!$B$7:$B$1925,B9),"ได้รับการพัฒนาแล้ว",IF(B9="","ป้อนรายชื่อบุคลากรเพิ่ม(ถ้ามี)","ยังไม่ได้รับการพัฒนา"))</f>
        <v>ได้รับการพัฒนาแล้ว</v>
      </c>
    </row>
    <row r="10" spans="1:4" x14ac:dyDescent="0.35">
      <c r="A10" s="93">
        <v>6</v>
      </c>
      <c r="B10" s="166" t="s">
        <v>96</v>
      </c>
      <c r="C10" s="106" t="s">
        <v>83</v>
      </c>
      <c r="D10" s="94" t="str">
        <f>IF(COUNTIF(เก็บข้อมูลHRD!$B$7:$B$1925,B10),"ได้รับการพัฒนาแล้ว",IF(B10="","ป้อนรายชื่อบุคลากรเพิ่ม(ถ้ามี)","ยังไม่ได้รับการพัฒนา"))</f>
        <v>ได้รับการพัฒนาแล้ว</v>
      </c>
    </row>
    <row r="11" spans="1:4" x14ac:dyDescent="0.35">
      <c r="A11" s="93">
        <v>7</v>
      </c>
      <c r="B11" s="166" t="s">
        <v>97</v>
      </c>
      <c r="C11" s="106" t="s">
        <v>101</v>
      </c>
      <c r="D11" s="94" t="str">
        <f>IF(COUNTIF(เก็บข้อมูลHRD!$B$7:$B$1925,B11),"ได้รับการพัฒนาแล้ว",IF(B11="","ป้อนรายชื่อบุคลากรเพิ่ม(ถ้ามี)","ยังไม่ได้รับการพัฒนา"))</f>
        <v>ได้รับการพัฒนาแล้ว</v>
      </c>
    </row>
    <row r="12" spans="1:4" x14ac:dyDescent="0.35">
      <c r="A12" s="93">
        <v>8</v>
      </c>
      <c r="B12" s="166" t="s">
        <v>103</v>
      </c>
      <c r="C12" s="106" t="s">
        <v>101</v>
      </c>
      <c r="D12" s="94" t="str">
        <f>IF(COUNTIF(เก็บข้อมูลHRD!$B$7:$B$1925,B12),"ได้รับการพัฒนาแล้ว",IF(B12="","ป้อนรายชื่อบุคลากรเพิ่ม(ถ้ามี)","ยังไม่ได้รับการพัฒนา"))</f>
        <v>ได้รับการพัฒนาแล้ว</v>
      </c>
    </row>
    <row r="13" spans="1:4" x14ac:dyDescent="0.35">
      <c r="A13" s="93">
        <v>9</v>
      </c>
      <c r="B13" s="166" t="s">
        <v>108</v>
      </c>
      <c r="C13" s="106" t="s">
        <v>111</v>
      </c>
      <c r="D13" s="94" t="str">
        <f>IF(COUNTIF(เก็บข้อมูลHRD!$B$7:$B$1925,B13),"ได้รับการพัฒนาแล้ว",IF(B13="","ป้อนรายชื่อบุคลากรเพิ่ม(ถ้ามี)","ยังไม่ได้รับการพัฒนา"))</f>
        <v>ได้รับการพัฒนาแล้ว</v>
      </c>
    </row>
    <row r="14" spans="1:4" x14ac:dyDescent="0.35">
      <c r="A14" s="93">
        <v>10</v>
      </c>
      <c r="B14" s="166" t="s">
        <v>104</v>
      </c>
      <c r="C14" s="106" t="s">
        <v>84</v>
      </c>
      <c r="D14" s="94" t="str">
        <f>IF(COUNTIF(เก็บข้อมูลHRD!$B$7:$B$1925,B14),"ได้รับการพัฒนาแล้ว",IF(B14="","ป้อนรายชื่อบุคลากรเพิ่ม(ถ้ามี)","ยังไม่ได้รับการพัฒนา"))</f>
        <v>ได้รับการพัฒนาแล้ว</v>
      </c>
    </row>
    <row r="15" spans="1:4" x14ac:dyDescent="0.35">
      <c r="A15" s="93">
        <v>11</v>
      </c>
      <c r="B15" s="166" t="s">
        <v>109</v>
      </c>
      <c r="C15" s="106" t="s">
        <v>112</v>
      </c>
      <c r="D15" s="94" t="str">
        <f>IF(COUNTIF(เก็บข้อมูลHRD!$B$7:$B$1925,B15),"ได้รับการพัฒนาแล้ว",IF(B15="","ป้อนรายชื่อบุคลากรเพิ่ม(ถ้ามี)","ยังไม่ได้รับการพัฒนา"))</f>
        <v>ได้รับการพัฒนาแล้ว</v>
      </c>
    </row>
    <row r="16" spans="1:4" ht="23.25" x14ac:dyDescent="0.35">
      <c r="A16" s="93">
        <v>12</v>
      </c>
      <c r="B16" s="168" t="s">
        <v>79</v>
      </c>
      <c r="C16" s="105" t="s">
        <v>86</v>
      </c>
      <c r="D16" s="94" t="str">
        <f>IF(COUNTIF(เก็บข้อมูลHRD!$B$7:$B$1925,B16),"ได้รับการพัฒนาแล้ว",IF(B16="","ป้อนรายชื่อบุคลากรเพิ่ม(ถ้ามี)","ยังไม่ได้รับการพัฒนา"))</f>
        <v>ได้รับการพัฒนาแล้ว</v>
      </c>
    </row>
    <row r="17" spans="1:4" ht="23.25" x14ac:dyDescent="0.35">
      <c r="A17" s="93">
        <v>13</v>
      </c>
      <c r="B17" s="168" t="s">
        <v>80</v>
      </c>
      <c r="C17" s="105" t="s">
        <v>88</v>
      </c>
      <c r="D17" s="94" t="str">
        <f>IF(COUNTIF(เก็บข้อมูลHRD!$B$7:$B$1925,B17),"ได้รับการพัฒนาแล้ว",IF(B17="","ป้อนรายชื่อบุคลากรเพิ่ม(ถ้ามี)","ยังไม่ได้รับการพัฒนา"))</f>
        <v>ได้รับการพัฒนาแล้ว</v>
      </c>
    </row>
    <row r="18" spans="1:4" ht="23.25" x14ac:dyDescent="0.35">
      <c r="A18" s="93">
        <v>14</v>
      </c>
      <c r="B18" s="168" t="s">
        <v>81</v>
      </c>
      <c r="C18" s="105" t="s">
        <v>88</v>
      </c>
      <c r="D18" s="94" t="str">
        <f>IF(COUNTIF(เก็บข้อมูลHRD!$B$7:$B$1925,B18),"ได้รับการพัฒนาแล้ว",IF(B18="","ป้อนรายชื่อบุคลากรเพิ่ม(ถ้ามี)","ยังไม่ได้รับการพัฒนา"))</f>
        <v>ได้รับการพัฒนาแล้ว</v>
      </c>
    </row>
    <row r="19" spans="1:4" ht="23.25" x14ac:dyDescent="0.35">
      <c r="A19" s="93">
        <v>15</v>
      </c>
      <c r="B19" s="168" t="s">
        <v>98</v>
      </c>
      <c r="C19" s="105" t="s">
        <v>88</v>
      </c>
      <c r="D19" s="94" t="str">
        <f>IF(COUNTIF(เก็บข้อมูลHRD!$B$7:$B$1925,B19),"ได้รับการพัฒนาแล้ว",IF(B19="","ป้อนรายชื่อบุคลากรเพิ่ม(ถ้ามี)","ยังไม่ได้รับการพัฒนา"))</f>
        <v>ได้รับการพัฒนาแล้ว</v>
      </c>
    </row>
    <row r="20" spans="1:4" ht="23.25" x14ac:dyDescent="0.35">
      <c r="A20" s="93">
        <v>16</v>
      </c>
      <c r="B20" s="168" t="s">
        <v>82</v>
      </c>
      <c r="C20" s="105" t="s">
        <v>89</v>
      </c>
      <c r="D20" s="94" t="str">
        <f>IF(COUNTIF(เก็บข้อมูลHRD!$B$7:$B$1925,B20),"ได้รับการพัฒนาแล้ว",IF(B20="","ป้อนรายชื่อบุคลากรเพิ่ม(ถ้ามี)","ยังไม่ได้รับการพัฒนา"))</f>
        <v>ได้รับการพัฒนาแล้ว</v>
      </c>
    </row>
    <row r="21" spans="1:4" x14ac:dyDescent="0.35">
      <c r="A21" s="93">
        <v>17</v>
      </c>
      <c r="B21" s="169" t="s">
        <v>99</v>
      </c>
      <c r="C21" s="171" t="s">
        <v>85</v>
      </c>
      <c r="D21" s="94" t="str">
        <f>IF(COUNTIF(เก็บข้อมูลHRD!$B$7:$B$1925,B21),"ได้รับการพัฒนาแล้ว",IF(B21="","ป้อนรายชื่อบุคลากรเพิ่ม(ถ้ามี)","ยังไม่ได้รับการพัฒนา"))</f>
        <v>ได้รับการพัฒนาแล้ว</v>
      </c>
    </row>
    <row r="22" spans="1:4" x14ac:dyDescent="0.35">
      <c r="A22" s="93">
        <v>18</v>
      </c>
      <c r="B22" s="170" t="s">
        <v>100</v>
      </c>
      <c r="C22" s="104" t="s">
        <v>87</v>
      </c>
      <c r="D22" s="94" t="str">
        <f>IF(COUNTIF(เก็บข้อมูลHRD!$B$7:$B$1925,B22),"ได้รับการพัฒนาแล้ว",IF(B22="","ป้อนรายชื่อบุคลากรเพิ่ม(ถ้ามี)","ยังไม่ได้รับการพัฒนา"))</f>
        <v>ได้รับการพัฒนาแล้ว</v>
      </c>
    </row>
    <row r="23" spans="1:4" x14ac:dyDescent="0.35">
      <c r="A23" s="93">
        <v>19</v>
      </c>
      <c r="B23" s="170" t="s">
        <v>102</v>
      </c>
      <c r="C23" s="64" t="s">
        <v>85</v>
      </c>
      <c r="D23" s="94" t="str">
        <f>IF(COUNTIF(เก็บข้อมูลHRD!$B$7:$B$1925,B23),"ได้รับการพัฒนาแล้ว",IF(B23="","ป้อนรายชื่อบุคลากรเพิ่ม(ถ้ามี)","ยังไม่ได้รับการพัฒนา"))</f>
        <v>ได้รับการพัฒนาแล้ว</v>
      </c>
    </row>
  </sheetData>
  <sheetProtection selectLockedCells="1"/>
  <autoFilter ref="A4:D4" xr:uid="{00000000-0009-0000-0000-000002000000}"/>
  <mergeCells count="3">
    <mergeCell ref="A3:D3"/>
    <mergeCell ref="A1:D1"/>
    <mergeCell ref="A2:D2"/>
  </mergeCells>
  <phoneticPr fontId="11" type="noConversion"/>
  <conditionalFormatting sqref="D4:D1048576">
    <cfRule type="containsText" dxfId="2" priority="1" operator="containsText" text="ยังไม่ได้รับการพัฒนา">
      <formula>NOT(ISERROR(SEARCH("ยังไม่ได้รับการพัฒนา",D4)))</formula>
    </cfRule>
    <cfRule type="containsText" dxfId="1" priority="2" operator="containsText" text="ยังไม่ได้รับการพัฒนา&#10;ทั้งปีงบประมาณ">
      <formula>NOT(ISERROR(SEARCH("ยังไม่ได้รับการพัฒนา
ทั้งปีงบประมาณ",D4)))</formula>
    </cfRule>
    <cfRule type="containsText" dxfId="0" priority="3" operator="containsText" text="ได้รับการพัฒนาแล้ว">
      <formula>NOT(ISERROR(SEARCH("ได้รับการพัฒนาแล้ว",D4)))</formula>
    </cfRule>
  </conditionalFormatting>
  <pageMargins left="0.11811023622047245" right="0.11811023622047245" top="0.15748031496062992" bottom="0.15748031496062992" header="0.11811023622047245" footer="0.1181102362204724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เก็บข้อมูลHRD</vt:lpstr>
      <vt:lpstr>สรุปผลHRD</vt:lpstr>
      <vt:lpstr>ตรวจสอบชื่อผู้ยังไม่ได้รับพัฒนา</vt:lpstr>
      <vt:lpstr>เก็บข้อมูลHRD!Print_Area</vt:lpstr>
      <vt:lpstr>สรุปผลHRD!Print_Area</vt:lpstr>
      <vt:lpstr>เก็บข้อมูลHRD!Print_Titles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Lookmhee Suwichaya</dc:creator>
  <cp:lastModifiedBy>ThinkCenter</cp:lastModifiedBy>
  <cp:lastPrinted>2022-03-04T04:48:00Z</cp:lastPrinted>
  <dcterms:created xsi:type="dcterms:W3CDTF">2019-10-21T02:57:05Z</dcterms:created>
  <dcterms:modified xsi:type="dcterms:W3CDTF">2024-08-21T07:47:43Z</dcterms:modified>
</cp:coreProperties>
</file>